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/>
  <mc:AlternateContent xmlns:mc="http://schemas.openxmlformats.org/markup-compatibility/2006">
    <mc:Choice Requires="x15">
      <x15ac:absPath xmlns:x15ac="http://schemas.microsoft.com/office/spreadsheetml/2010/11/ac" url="\\ficinterpoles-exp1\interpoles$\DAEL_DTST\3-DAEL\2025E058-COLLECTE DECHETS\2 - DCE\Lot 2-Déchets non dangereux\"/>
    </mc:Choice>
  </mc:AlternateContent>
  <xr:revisionPtr revIDLastSave="0" documentId="13_ncr:1_{4C1AE15B-EC5C-40BD-B731-581671134B77}" xr6:coauthVersionLast="36" xr6:coauthVersionMax="36" xr10:uidLastSave="{00000000-0000-0000-0000-000000000000}"/>
  <bookViews>
    <workbookView xWindow="0" yWindow="0" windowWidth="14505" windowHeight="3255" tabRatio="638" activeTab="6" xr2:uid="{00000000-000D-0000-FFFF-FFFF00000000}"/>
  </bookViews>
  <sheets>
    <sheet name="Collecte Carton-Papier" sheetId="1" r:id="rId1"/>
    <sheet name="Collecte Ménager" sheetId="2" r:id="rId2"/>
    <sheet name="Collecte Bio-déchets" sheetId="8" r:id="rId3"/>
    <sheet name="Location et lavage bacs" sheetId="4" r:id="rId4"/>
    <sheet name="CONFIDENTIELS" sheetId="13" r:id="rId5"/>
    <sheet name="Machines" sheetId="9" r:id="rId6"/>
    <sheet name="Prestations Diverses" sheetId="7" r:id="rId7"/>
  </sheets>
  <definedNames>
    <definedName name="_xlnm._FilterDatabase" localSheetId="6" hidden="1">'Prestations Diverses'!$A$1:$F$16</definedName>
    <definedName name="EventCosts">#REF!</definedName>
    <definedName name="NumberOfAttendees">#REF!</definedName>
  </definedNames>
  <calcPr calcId="191029"/>
</workbook>
</file>

<file path=xl/calcChain.xml><?xml version="1.0" encoding="utf-8"?>
<calcChain xmlns="http://schemas.openxmlformats.org/spreadsheetml/2006/main">
  <c r="G42" i="7" l="1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2" i="7"/>
  <c r="F26" i="7"/>
  <c r="F25" i="7"/>
  <c r="F29" i="7"/>
  <c r="F30" i="7"/>
  <c r="F31" i="7"/>
  <c r="F32" i="7"/>
  <c r="F33" i="7"/>
  <c r="F34" i="7"/>
  <c r="F28" i="7"/>
  <c r="F20" i="7"/>
  <c r="F21" i="7"/>
  <c r="F22" i="7"/>
  <c r="F19" i="7"/>
  <c r="G20" i="7"/>
  <c r="G25" i="7"/>
  <c r="G26" i="7"/>
  <c r="G28" i="7"/>
  <c r="G29" i="7"/>
  <c r="G30" i="7"/>
  <c r="G31" i="7"/>
  <c r="G32" i="7"/>
  <c r="G33" i="7"/>
  <c r="G34" i="7"/>
  <c r="G3" i="7"/>
  <c r="G4" i="7"/>
  <c r="G5" i="7"/>
  <c r="G6" i="7"/>
  <c r="G7" i="7"/>
  <c r="G8" i="7"/>
  <c r="G9" i="7"/>
  <c r="G15" i="7"/>
  <c r="G16" i="7"/>
  <c r="G17" i="7"/>
  <c r="G2" i="7"/>
  <c r="F16" i="9"/>
  <c r="F3" i="9"/>
  <c r="F4" i="9"/>
  <c r="F5" i="9"/>
  <c r="F6" i="9"/>
  <c r="F7" i="9"/>
  <c r="F8" i="9"/>
  <c r="F9" i="9"/>
  <c r="F10" i="9"/>
  <c r="F2" i="9"/>
  <c r="E3" i="9"/>
  <c r="E4" i="9"/>
  <c r="E5" i="9"/>
  <c r="E6" i="9"/>
  <c r="E7" i="9"/>
  <c r="E8" i="9"/>
  <c r="E9" i="9"/>
  <c r="E10" i="9"/>
  <c r="E2" i="9"/>
  <c r="G20" i="4"/>
  <c r="G21" i="4"/>
  <c r="G22" i="4"/>
  <c r="G23" i="4"/>
  <c r="G24" i="4"/>
  <c r="G25" i="4"/>
  <c r="G26" i="4"/>
  <c r="G27" i="4"/>
  <c r="G28" i="4"/>
  <c r="G29" i="4"/>
  <c r="G30" i="4"/>
  <c r="G31" i="4"/>
  <c r="G19" i="4"/>
  <c r="F20" i="4"/>
  <c r="F21" i="4"/>
  <c r="F22" i="4"/>
  <c r="F23" i="4"/>
  <c r="F24" i="4"/>
  <c r="F25" i="4"/>
  <c r="F26" i="4"/>
  <c r="F27" i="4"/>
  <c r="F28" i="4"/>
  <c r="F29" i="4"/>
  <c r="F30" i="4"/>
  <c r="F31" i="4"/>
  <c r="F19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3" i="4"/>
  <c r="E17" i="13"/>
  <c r="G3" i="13"/>
  <c r="G4" i="13"/>
  <c r="G5" i="13"/>
  <c r="G6" i="13"/>
  <c r="G7" i="13"/>
  <c r="G8" i="13"/>
  <c r="G9" i="13"/>
  <c r="G10" i="13"/>
  <c r="G11" i="13"/>
  <c r="G12" i="13"/>
  <c r="G2" i="13"/>
  <c r="F3" i="13"/>
  <c r="F4" i="13"/>
  <c r="F5" i="13"/>
  <c r="F6" i="13"/>
  <c r="F7" i="13"/>
  <c r="F8" i="13"/>
  <c r="F9" i="13"/>
  <c r="F10" i="13"/>
  <c r="F11" i="13"/>
  <c r="F12" i="13"/>
  <c r="F2" i="13"/>
  <c r="B38" i="4"/>
  <c r="F38" i="4" s="1"/>
  <c r="B37" i="4"/>
  <c r="F37" i="4" s="1"/>
  <c r="B36" i="4"/>
  <c r="B35" i="4"/>
  <c r="F35" i="4" s="1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F36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34" i="4"/>
  <c r="E34" i="4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" i="8"/>
  <c r="E26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D61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45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3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45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3" i="2"/>
  <c r="E49" i="1"/>
  <c r="E46" i="1"/>
  <c r="F45" i="1"/>
  <c r="E45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3" i="1"/>
  <c r="F59" i="4" l="1"/>
  <c r="B5" i="1"/>
  <c r="C24" i="7" l="1"/>
  <c r="G24" i="7" s="1"/>
  <c r="C22" i="7"/>
  <c r="G22" i="7" s="1"/>
  <c r="C21" i="7"/>
  <c r="G21" i="7" s="1"/>
  <c r="C19" i="7"/>
  <c r="G19" i="7" s="1"/>
  <c r="C14" i="7"/>
  <c r="G14" i="7" s="1"/>
  <c r="C12" i="7"/>
  <c r="G12" i="7" s="1"/>
  <c r="C13" i="7"/>
  <c r="G13" i="7" s="1"/>
  <c r="C11" i="7"/>
  <c r="G11" i="7" s="1"/>
  <c r="C10" i="7"/>
  <c r="G10" i="7" s="1"/>
  <c r="B9" i="9"/>
  <c r="B10" i="9"/>
  <c r="B8" i="9"/>
  <c r="B7" i="9"/>
  <c r="B6" i="9"/>
  <c r="B5" i="9"/>
  <c r="B4" i="9"/>
  <c r="B3" i="9"/>
  <c r="B2" i="9"/>
  <c r="B3" i="13"/>
  <c r="B2" i="13"/>
  <c r="B34" i="4"/>
  <c r="B5" i="8"/>
  <c r="F5" i="8" s="1"/>
  <c r="B4" i="8"/>
  <c r="F4" i="8" s="1"/>
  <c r="B3" i="8"/>
  <c r="F3" i="8" s="1"/>
  <c r="B2" i="8"/>
  <c r="F2" i="8" s="1"/>
  <c r="B6" i="2" l="1"/>
  <c r="B5" i="2"/>
  <c r="B3" i="2"/>
  <c r="B45" i="2" l="1"/>
  <c r="B12" i="2"/>
  <c r="B22" i="2"/>
  <c r="B21" i="2"/>
  <c r="B20" i="2"/>
  <c r="B19" i="2"/>
  <c r="B18" i="2"/>
  <c r="B17" i="2"/>
  <c r="B16" i="2"/>
  <c r="B10" i="2"/>
  <c r="B8" i="2"/>
  <c r="B7" i="2"/>
  <c r="B23" i="1"/>
  <c r="B22" i="1"/>
  <c r="B21" i="1"/>
  <c r="B20" i="1"/>
  <c r="B19" i="1"/>
  <c r="B18" i="1"/>
  <c r="B11" i="1"/>
  <c r="B9" i="1"/>
  <c r="B8" i="1"/>
  <c r="F42" i="2" l="1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46" i="1" l="1"/>
  <c r="F26" i="1" l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25" i="1"/>
</calcChain>
</file>

<file path=xl/sharedStrings.xml><?xml version="1.0" encoding="utf-8"?>
<sst xmlns="http://schemas.openxmlformats.org/spreadsheetml/2006/main" count="395" uniqueCount="174">
  <si>
    <r>
      <rPr>
        <b/>
        <sz val="6"/>
        <rFont val="Arial"/>
        <family val="2"/>
      </rPr>
      <t>CHU NORD Pavillonaire</t>
    </r>
  </si>
  <si>
    <r>
      <rPr>
        <b/>
        <sz val="6"/>
        <rFont val="Arial"/>
        <family val="2"/>
      </rPr>
      <t>CHU NORD Michallon</t>
    </r>
  </si>
  <si>
    <r>
      <rPr>
        <b/>
        <sz val="6"/>
        <rFont val="Arial"/>
        <family val="2"/>
      </rPr>
      <t>CHU SUD</t>
    </r>
  </si>
  <si>
    <r>
      <rPr>
        <b/>
        <sz val="6"/>
        <rFont val="Arial"/>
        <family val="2"/>
      </rPr>
      <t>Plateforme logistique de domène</t>
    </r>
  </si>
  <si>
    <r>
      <rPr>
        <b/>
        <sz val="6"/>
        <rFont val="Arial"/>
        <family val="2"/>
      </rPr>
      <t>CHU VOIRON</t>
    </r>
  </si>
  <si>
    <r>
      <rPr>
        <b/>
        <sz val="6"/>
        <rFont val="Arial"/>
        <family val="2"/>
      </rPr>
      <t>C.H La Mure</t>
    </r>
  </si>
  <si>
    <r>
      <rPr>
        <b/>
        <sz val="6"/>
        <rFont val="Arial"/>
        <family val="2"/>
      </rPr>
      <t>C.H Rives</t>
    </r>
  </si>
  <si>
    <r>
      <rPr>
        <b/>
        <sz val="6"/>
        <rFont val="Arial"/>
        <family val="2"/>
      </rPr>
      <t>Ehpad le Grand Lemps</t>
    </r>
  </si>
  <si>
    <r>
      <rPr>
        <b/>
        <sz val="6"/>
        <rFont val="Arial"/>
        <family val="2"/>
      </rPr>
      <t>C.H Saint Geoire En Valdaine</t>
    </r>
  </si>
  <si>
    <r>
      <rPr>
        <b/>
        <sz val="6"/>
        <rFont val="Arial"/>
        <family val="2"/>
      </rPr>
      <t>EHPAD entre deux guieres</t>
    </r>
  </si>
  <si>
    <r>
      <rPr>
        <b/>
        <sz val="6"/>
        <rFont val="Arial"/>
        <family val="2"/>
      </rPr>
      <t>C.H de Tullins</t>
    </r>
  </si>
  <si>
    <r>
      <rPr>
        <b/>
        <sz val="6"/>
        <rFont val="Arial"/>
        <family val="2"/>
      </rPr>
      <t>C.H Rhumatologiques d’Uriage</t>
    </r>
  </si>
  <si>
    <r>
      <rPr>
        <b/>
        <sz val="6"/>
        <rFont val="Arial"/>
        <family val="2"/>
      </rPr>
      <t>C.H Alpes Isère</t>
    </r>
  </si>
  <si>
    <r>
      <rPr>
        <b/>
        <sz val="6"/>
        <rFont val="Arial"/>
        <family val="2"/>
      </rPr>
      <t>AGDUC Voiron</t>
    </r>
  </si>
  <si>
    <r>
      <rPr>
        <b/>
        <sz val="6"/>
        <rFont val="Arial"/>
        <family val="2"/>
      </rPr>
      <t>AGDUC La Tronche</t>
    </r>
  </si>
  <si>
    <r>
      <rPr>
        <b/>
        <sz val="6"/>
        <rFont val="Arial"/>
        <family val="2"/>
      </rPr>
      <t>AGDUC Meylan</t>
    </r>
  </si>
  <si>
    <r>
      <rPr>
        <b/>
        <sz val="6"/>
        <rFont val="Arial"/>
        <family val="2"/>
      </rPr>
      <t>AGDUC Montady</t>
    </r>
  </si>
  <si>
    <r>
      <rPr>
        <b/>
        <sz val="6"/>
        <rFont val="Arial"/>
        <family val="2"/>
      </rPr>
      <t>C.H Saint Geoire En Valdaine</t>
    </r>
  </si>
  <si>
    <r>
      <rPr>
        <b/>
        <sz val="6"/>
        <rFont val="Arial"/>
        <family val="2"/>
      </rPr>
      <t>C.H de Tullins</t>
    </r>
  </si>
  <si>
    <r>
      <rPr>
        <b/>
        <sz val="6"/>
        <rFont val="Arial"/>
        <family val="2"/>
      </rPr>
      <t>Foyer de vie Saint Joseph de Rivère</t>
    </r>
  </si>
  <si>
    <r>
      <rPr>
        <b/>
        <sz val="6"/>
        <rFont val="Arial"/>
        <family val="2"/>
      </rPr>
      <t>Maison de Retraite MIRIBEL</t>
    </r>
  </si>
  <si>
    <r>
      <rPr>
        <b/>
        <sz val="6"/>
        <rFont val="Arial"/>
        <family val="2"/>
      </rPr>
      <t>Notes</t>
    </r>
  </si>
  <si>
    <r>
      <rPr>
        <b/>
        <sz val="8"/>
        <rFont val="Arial"/>
        <family val="2"/>
      </rPr>
      <t>établissement</t>
    </r>
  </si>
  <si>
    <r>
      <rPr>
        <b/>
        <sz val="6"/>
        <rFont val="Arial"/>
        <family val="2"/>
      </rPr>
      <t>C.H Rhumatologiques d'Urlage</t>
    </r>
  </si>
  <si>
    <r>
      <rPr>
        <sz val="6"/>
        <rFont val="Arial"/>
        <family val="2"/>
      </rPr>
      <t>Sans timon</t>
    </r>
  </si>
  <si>
    <r>
      <rPr>
        <b/>
        <sz val="6"/>
        <rFont val="Arial"/>
        <family val="2"/>
      </rPr>
      <t>Avec timon</t>
    </r>
  </si>
  <si>
    <r>
      <rPr>
        <b/>
        <sz val="6"/>
        <rFont val="Arial"/>
        <family val="2"/>
      </rPr>
      <t>PRESTATIONS</t>
    </r>
  </si>
  <si>
    <r>
      <rPr>
        <b/>
        <sz val="6"/>
        <rFont val="Arial"/>
        <family val="2"/>
      </rPr>
      <t>Aspiration feuilles pétales</t>
    </r>
  </si>
  <si>
    <r>
      <rPr>
        <b/>
        <sz val="6"/>
        <rFont val="Arial"/>
        <family val="2"/>
      </rPr>
      <t>Ramassage corbeilles de jardin</t>
    </r>
  </si>
  <si>
    <r>
      <rPr>
        <b/>
        <sz val="6"/>
        <rFont val="Arial"/>
        <family val="2"/>
      </rPr>
      <t>Aspiratrice déchets voirie trottoire</t>
    </r>
  </si>
  <si>
    <r>
      <rPr>
        <b/>
        <sz val="6"/>
        <rFont val="Arial"/>
        <family val="2"/>
      </rPr>
      <t>Forfait main d’œuvre</t>
    </r>
  </si>
  <si>
    <r>
      <rPr>
        <b/>
        <sz val="6"/>
        <rFont val="Arial"/>
        <family val="2"/>
      </rPr>
      <t>Maintenance bacs spécifiques</t>
    </r>
  </si>
  <si>
    <r>
      <rPr>
        <sz val="6"/>
        <rFont val="Arial"/>
        <family val="2"/>
      </rPr>
      <t>Bacs 660I</t>
    </r>
  </si>
  <si>
    <r>
      <rPr>
        <b/>
        <sz val="6"/>
        <rFont val="Arial"/>
        <family val="2"/>
      </rPr>
      <t>Produits</t>
    </r>
  </si>
  <si>
    <r>
      <rPr>
        <sz val="6"/>
        <rFont val="Arial"/>
        <family val="2"/>
      </rPr>
      <t>Compacteur sur mesure</t>
    </r>
  </si>
  <si>
    <t>prix par corbeille/mois</t>
  </si>
  <si>
    <t>Achat d'une corbeille de bureau pour papier classique</t>
  </si>
  <si>
    <t>demie journée</t>
  </si>
  <si>
    <t>journée</t>
  </si>
  <si>
    <t>Maintenance bacs 660 litres</t>
  </si>
  <si>
    <t>Maintenance bacs 770 litres</t>
  </si>
  <si>
    <t>Bacs 360 litres</t>
  </si>
  <si>
    <t>Tri des archives pour destruction</t>
  </si>
  <si>
    <t>par kilo d'archive</t>
  </si>
  <si>
    <t>Destruction C.D</t>
  </si>
  <si>
    <t>Installation des urnes</t>
  </si>
  <si>
    <t>retrait des urnes</t>
  </si>
  <si>
    <t xml:space="preserve">Prix HT à la collecte </t>
  </si>
  <si>
    <t>Taux TVA</t>
  </si>
  <si>
    <t xml:space="preserve">Prix TTC à la collecte </t>
  </si>
  <si>
    <t>770 litres</t>
  </si>
  <si>
    <t>Prix au bac HT</t>
  </si>
  <si>
    <t>Prix au bac TTC</t>
  </si>
  <si>
    <t>à la corbeillle</t>
  </si>
  <si>
    <t xml:space="preserve">PU TTC </t>
  </si>
  <si>
    <t xml:space="preserve">Taux de TVA </t>
  </si>
  <si>
    <t>au passage</t>
  </si>
  <si>
    <t>1 personne 1 jour</t>
  </si>
  <si>
    <t>PU H.T</t>
  </si>
  <si>
    <t>prix par bac/mois</t>
  </si>
  <si>
    <r>
      <rPr>
        <b/>
        <sz val="6"/>
        <rFont val="Arial"/>
        <family val="2"/>
      </rPr>
      <t>Location</t>
    </r>
  </si>
  <si>
    <r>
      <rPr>
        <sz val="6"/>
        <rFont val="Arial"/>
        <family val="2"/>
      </rPr>
      <t>Mise à disposition d'une benne à la journée</t>
    </r>
  </si>
  <si>
    <r>
      <rPr>
        <sz val="6"/>
        <rFont val="Arial"/>
        <family val="2"/>
      </rPr>
      <t>22 m3</t>
    </r>
  </si>
  <si>
    <r>
      <rPr>
        <sz val="6"/>
        <rFont val="Arial"/>
        <family val="2"/>
      </rPr>
      <t>35 m3</t>
    </r>
  </si>
  <si>
    <r>
      <rPr>
        <b/>
        <sz val="6"/>
        <rFont val="Arial"/>
        <family val="2"/>
      </rPr>
      <t>collecte et transport benne</t>
    </r>
  </si>
  <si>
    <r>
      <rPr>
        <sz val="6"/>
        <rFont val="Arial"/>
        <family val="2"/>
      </rPr>
      <t>collecte et transport benne</t>
    </r>
  </si>
  <si>
    <r>
      <rPr>
        <sz val="6"/>
        <rFont val="Arial"/>
        <family val="2"/>
      </rPr>
      <t>22m3</t>
    </r>
  </si>
  <si>
    <r>
      <rPr>
        <b/>
        <sz val="6"/>
        <rFont val="Arial"/>
        <family val="2"/>
      </rPr>
      <t>Traitement des déchets</t>
    </r>
  </si>
  <si>
    <r>
      <rPr>
        <sz val="6"/>
        <rFont val="Arial"/>
        <family val="2"/>
      </rPr>
      <t>la tonne</t>
    </r>
  </si>
  <si>
    <t>Location mensuel des urnes</t>
  </si>
  <si>
    <t>Achat Banettes de collecte bureau</t>
  </si>
  <si>
    <t>Prestations collectée</t>
  </si>
  <si>
    <t>Prix euros HT</t>
  </si>
  <si>
    <t>Taux TVA en %</t>
  </si>
  <si>
    <t>Prix euros TTC</t>
  </si>
  <si>
    <t>Commentaire</t>
  </si>
  <si>
    <t>C.H Laurent pont</t>
  </si>
  <si>
    <t>C.H Alpes Isère</t>
  </si>
  <si>
    <t>C.H Saint Laurent du Pont</t>
  </si>
  <si>
    <t>GCS Voironnais-Chartreuse</t>
  </si>
  <si>
    <t>ramassage des cendriers</t>
  </si>
  <si>
    <t>prix unitaire à la collecte cendrier.</t>
  </si>
  <si>
    <t>Quantitée estimative non contratuelle sur une année</t>
  </si>
  <si>
    <t>COLLECTE REGULIERE</t>
  </si>
  <si>
    <t>SITES CONCERNES</t>
  </si>
  <si>
    <t>EHPAD le Grand Lemps</t>
  </si>
  <si>
    <t>Total estimatif HT non contractuelle sur une année</t>
  </si>
  <si>
    <t>TRAITEMENT ET RACHAT DE MATIERE</t>
  </si>
  <si>
    <t>COLLECTE SUPPLEMENTAIRE SUR DEMANDE</t>
  </si>
  <si>
    <t>C.H Saint Geoire En Valdaine</t>
  </si>
  <si>
    <t>Traitement par tonne-PAPIER</t>
  </si>
  <si>
    <t>Traitement par tonne-CARTON</t>
  </si>
  <si>
    <t>Type de bac loué</t>
  </si>
  <si>
    <t>Location des bacs-BIO-DECHETS</t>
  </si>
  <si>
    <t xml:space="preserve">Ce prix pourra être revalorisé par application de la clause de réexamen. </t>
  </si>
  <si>
    <t>Traitement par tonne-VERRES</t>
  </si>
  <si>
    <t>Rachat par palette- PLASTIQUE</t>
  </si>
  <si>
    <t xml:space="preserve">Coût incinération  par tonne-DECHETS TYPES MENAGERS </t>
  </si>
  <si>
    <t>Rachat par palette-PALETTE LOURDES</t>
  </si>
  <si>
    <t>Rachat par palette-PALETTES EUROPE B.E</t>
  </si>
  <si>
    <t>Rachat par palette-PALETTES EUROPE B.E M.E</t>
  </si>
  <si>
    <t>Rachat par palette-PALETTES LEGERES</t>
  </si>
  <si>
    <t>Rachat par palette-PALETTES CASSEES</t>
  </si>
  <si>
    <t>Rachat par palette-CAGETTE EN BOIS</t>
  </si>
  <si>
    <t>Rachat par palette-PALETTES PLASTIQUE</t>
  </si>
  <si>
    <t>Rachat par tonne- CUIVRE NUE</t>
  </si>
  <si>
    <t>Rachat par tonne-CABLE DE CUIVRE</t>
  </si>
  <si>
    <t>Rachat par tonne-INOX</t>
  </si>
  <si>
    <t>Rachat par tonne- METAUX FERREUX</t>
  </si>
  <si>
    <t>Rachat par tonne- POLYSTYRENE</t>
  </si>
  <si>
    <t>LAVAGE DES BACS</t>
  </si>
  <si>
    <t>Prix HT lavage d'un bac</t>
  </si>
  <si>
    <t>Prix TTC lavage d'un bac</t>
  </si>
  <si>
    <t>location mensuel Compacteur- Cartons 20m3</t>
  </si>
  <si>
    <t>location mensuel Compacteur Carton 10m3</t>
  </si>
  <si>
    <t>location mensuel Presse a balle 300kg</t>
  </si>
  <si>
    <t>Coût mensuel -maintenance Presse a balle</t>
  </si>
  <si>
    <t>Coût mensuel-maintenance  compacteur</t>
  </si>
  <si>
    <t>Prix unitaire HT</t>
  </si>
  <si>
    <t>Prix unitaire TTC</t>
  </si>
  <si>
    <t>Unité Facturation</t>
  </si>
  <si>
    <t>Traitement par tonne- BIO DECHETS</t>
  </si>
  <si>
    <t>GCS Voironnais-Chartreuse ( Sur site Saint Laurent du Pont)</t>
  </si>
  <si>
    <t>AGDUC Montaly</t>
  </si>
  <si>
    <t xml:space="preserve">Quantitée estimative non contratuelle de collecte ou tonne sur une année </t>
  </si>
  <si>
    <t>GCS Voironnais-Chartreuse ( sur Site Saint Laurent du Point)</t>
  </si>
  <si>
    <t>Prestations</t>
  </si>
  <si>
    <t>Unité ou tonne</t>
  </si>
  <si>
    <t>Prix HT à la collecte ou à la tonne</t>
  </si>
  <si>
    <t>Prix TTC à la collecte ou à la tonne</t>
  </si>
  <si>
    <t>unité</t>
  </si>
  <si>
    <t>Cout à l'unité</t>
  </si>
  <si>
    <t>Tonne</t>
  </si>
  <si>
    <t>coût à la tonne</t>
  </si>
  <si>
    <t>Location des bacs-CARTON-PAPIER-DECHETS ASSIMILES MENAGER</t>
  </si>
  <si>
    <t>Collecte d’archives pour destruction</t>
  </si>
  <si>
    <t>à la collecte</t>
  </si>
  <si>
    <t>Unité de facturation</t>
  </si>
  <si>
    <t>Collecte régulière de papier ordinaire</t>
  </si>
  <si>
    <t>Collecte à la demande d'archive</t>
  </si>
  <si>
    <t>Traitement du papier ordinaire à la tonne</t>
  </si>
  <si>
    <t>Traitement des archives à la tonne</t>
  </si>
  <si>
    <t>location mensuel-Compacteur DAOM 20m3</t>
  </si>
  <si>
    <t>location mensuel Compacteur DAOM 10m3</t>
  </si>
  <si>
    <t>Collecte des compacteurs à l'unité</t>
  </si>
  <si>
    <t>Location mensuel d'une Caisses palettes 600I</t>
  </si>
  <si>
    <t>Balayage- soufflage voirie</t>
  </si>
  <si>
    <t>Aspiration feuilles</t>
  </si>
  <si>
    <t>Collecte avec camion avec hayon</t>
  </si>
  <si>
    <t>Maintenance bacs 360 litres</t>
  </si>
  <si>
    <t>Prix unitaire HT benne ampliroll</t>
  </si>
  <si>
    <t>Prix unitaire TTC benne ampliroll</t>
  </si>
  <si>
    <t>Mise à disposition d'une benne mensuellement</t>
  </si>
  <si>
    <r>
      <rPr>
        <sz val="6"/>
        <rFont val="Arial"/>
        <family val="2"/>
      </rPr>
      <t xml:space="preserve">Traitement </t>
    </r>
    <r>
      <rPr>
        <b/>
        <sz val="6"/>
        <rFont val="Arial"/>
        <family val="2"/>
      </rPr>
      <t>Bois</t>
    </r>
  </si>
  <si>
    <r>
      <rPr>
        <sz val="6"/>
        <rFont val="Arial"/>
        <family val="2"/>
      </rPr>
      <t xml:space="preserve">Traitement </t>
    </r>
    <r>
      <rPr>
        <b/>
        <sz val="6"/>
        <rFont val="Arial"/>
        <family val="2"/>
      </rPr>
      <t>Végétaux</t>
    </r>
  </si>
  <si>
    <r>
      <rPr>
        <sz val="6"/>
        <rFont val="Arial"/>
        <family val="2"/>
      </rPr>
      <t xml:space="preserve">Traitement </t>
    </r>
    <r>
      <rPr>
        <b/>
        <sz val="6"/>
        <rFont val="Arial"/>
        <family val="2"/>
      </rPr>
      <t>GRAVAT</t>
    </r>
  </si>
  <si>
    <r>
      <rPr>
        <sz val="6"/>
        <rFont val="Arial"/>
        <family val="2"/>
      </rPr>
      <t xml:space="preserve">Traitement </t>
    </r>
    <r>
      <rPr>
        <b/>
        <sz val="6"/>
        <rFont val="Arial"/>
        <family val="2"/>
      </rPr>
      <t>Amiante lié (sans travaux amiantés)</t>
    </r>
  </si>
  <si>
    <r>
      <t xml:space="preserve">Traitementt </t>
    </r>
    <r>
      <rPr>
        <b/>
        <sz val="6"/>
        <rFont val="Arial"/>
        <family val="2"/>
      </rPr>
      <t>DIB</t>
    </r>
  </si>
  <si>
    <r>
      <t xml:space="preserve">Traitement </t>
    </r>
    <r>
      <rPr>
        <b/>
        <sz val="6"/>
        <rFont val="Arial"/>
        <family val="2"/>
      </rPr>
      <t>FERRAILLE</t>
    </r>
  </si>
  <si>
    <t>Traitement HOUSE PLASTIQUE</t>
  </si>
  <si>
    <t>Location benne à verre</t>
  </si>
  <si>
    <t>Collecte benne à verre ( valable sur tous les sites)</t>
  </si>
  <si>
    <t>tonne</t>
  </si>
  <si>
    <t>Coût à la séance de formation</t>
  </si>
  <si>
    <t>Formation dans le  gestion des déchets</t>
  </si>
  <si>
    <t>CHUGA site NORD Pavillonaire</t>
  </si>
  <si>
    <t>CHUGA site NORD Michallon</t>
  </si>
  <si>
    <t>CHUGA site SUD</t>
  </si>
  <si>
    <t>CHUGA site VOIRON</t>
  </si>
  <si>
    <t>C.H Rives</t>
  </si>
  <si>
    <t>C.H La Mure</t>
  </si>
  <si>
    <t>AGDUC</t>
  </si>
  <si>
    <t xml:space="preserve"> Dimention souhaitée des urnes H 0,80 P 0,45 L 0,50</t>
  </si>
  <si>
    <t>Total annuel HT estimatif non contratuel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</si>
</sst>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10"/>
      <name val="Arial"/>
    </font>
    <font>
      <b/>
      <sz val="8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24"/>
      <color theme="3" tint="-0.24994659260841701"/>
      <name val="Calibri Light"/>
      <family val="2"/>
      <scheme val="major"/>
    </font>
    <font>
      <sz val="14"/>
      <color theme="1" tint="0.24994659260841701"/>
      <name val="Calibri Light"/>
      <family val="2"/>
      <scheme val="major"/>
    </font>
    <font>
      <sz val="11"/>
      <color theme="3"/>
      <name val="Calibri Light"/>
      <family val="2"/>
      <scheme val="major"/>
    </font>
    <font>
      <sz val="18"/>
      <color theme="9" tint="-0.499984740745262"/>
      <name val="Calibri Light"/>
      <family val="2"/>
      <scheme val="major"/>
    </font>
    <font>
      <sz val="10"/>
      <color theme="0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name val="Arial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theme="9" tint="-0.499984740745262"/>
      </bottom>
      <diagonal/>
    </border>
    <border>
      <left/>
      <right/>
      <top style="medium">
        <color theme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8" fillId="3" borderId="20"/>
    <xf numFmtId="0" fontId="4" fillId="0" borderId="22" applyNumberFormat="0" applyFill="0" applyAlignment="0" applyProtection="0"/>
    <xf numFmtId="0" fontId="5" fillId="0" borderId="20" applyNumberFormat="0" applyFill="0" applyAlignment="0" applyProtection="0"/>
    <xf numFmtId="0" fontId="6" fillId="0" borderId="20" applyNumberFormat="0" applyFill="0" applyBorder="0" applyAlignment="0" applyProtection="0"/>
    <xf numFmtId="0" fontId="7" fillId="0" borderId="23" applyNumberFormat="0" applyFill="0" applyAlignment="0" applyProtection="0"/>
  </cellStyleXfs>
  <cellXfs count="122">
    <xf numFmtId="0" fontId="0" fillId="0" borderId="0" xfId="0"/>
    <xf numFmtId="0" fontId="0" fillId="0" borderId="3" xfId="0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0" xfId="0" applyFill="1"/>
    <xf numFmtId="0" fontId="0" fillId="0" borderId="18" xfId="0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0" fillId="0" borderId="21" xfId="0" applyBorder="1" applyAlignment="1">
      <alignment horizontal="justify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center" vertical="top"/>
    </xf>
    <xf numFmtId="0" fontId="0" fillId="0" borderId="21" xfId="0" applyBorder="1" applyAlignment="1">
      <alignment horizontal="justify" vertical="top"/>
    </xf>
    <xf numFmtId="0" fontId="0" fillId="0" borderId="25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20" xfId="0" applyBorder="1"/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0" fontId="0" fillId="0" borderId="0" xfId="0" applyFill="1"/>
    <xf numFmtId="0" fontId="10" fillId="0" borderId="21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6" fillId="0" borderId="24" xfId="0" applyFont="1" applyBorder="1" applyAlignment="1">
      <alignment wrapText="1"/>
    </xf>
    <xf numFmtId="0" fontId="14" fillId="0" borderId="24" xfId="0" applyFont="1" applyBorder="1" applyAlignment="1">
      <alignment horizontal="center" wrapText="1"/>
    </xf>
    <xf numFmtId="0" fontId="0" fillId="0" borderId="24" xfId="0" applyBorder="1"/>
    <xf numFmtId="0" fontId="0" fillId="0" borderId="24" xfId="0" applyBorder="1" applyAlignment="1">
      <alignment horizontal="center" vertical="center"/>
    </xf>
    <xf numFmtId="0" fontId="0" fillId="0" borderId="24" xfId="0" applyFill="1" applyBorder="1"/>
    <xf numFmtId="0" fontId="9" fillId="0" borderId="2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12" fillId="0" borderId="24" xfId="0" applyFont="1" applyBorder="1" applyAlignment="1">
      <alignment horizontal="center"/>
    </xf>
    <xf numFmtId="0" fontId="14" fillId="0" borderId="2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/>
    <xf numFmtId="0" fontId="12" fillId="0" borderId="24" xfId="0" applyFont="1" applyBorder="1" applyAlignment="1"/>
    <xf numFmtId="0" fontId="0" fillId="0" borderId="26" xfId="0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12" fillId="0" borderId="29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top"/>
    </xf>
    <xf numFmtId="0" fontId="12" fillId="0" borderId="26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2" fillId="0" borderId="21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0" fillId="0" borderId="3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4" fillId="0" borderId="30" xfId="0" applyFont="1" applyBorder="1" applyAlignment="1">
      <alignment horizontal="center" wrapText="1"/>
    </xf>
    <xf numFmtId="0" fontId="0" fillId="0" borderId="1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wrapText="1"/>
    </xf>
    <xf numFmtId="0" fontId="11" fillId="0" borderId="24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4" xfId="0" applyBorder="1" applyAlignment="1">
      <alignment horizontal="center"/>
    </xf>
  </cellXfs>
  <cellStyles count="6">
    <cellStyle name="Normal" xfId="0" builtinId="0"/>
    <cellStyle name="Normal 2" xfId="1" xr:uid="{00000000-0005-0000-0000-000001000000}"/>
    <cellStyle name="Titre 1 2" xfId="2" xr:uid="{00000000-0005-0000-0000-000002000000}"/>
    <cellStyle name="Titre 2 2" xfId="5" xr:uid="{00000000-0005-0000-0000-000003000000}"/>
    <cellStyle name="Titre 3 2" xfId="3" xr:uid="{00000000-0005-0000-0000-000004000000}"/>
    <cellStyle name="Titre 4 2" xfId="4" xr:uid="{00000000-0005-0000-0000-000005000000}"/>
  </cellStyles>
  <dxfs count="4">
    <dxf>
      <font>
        <b/>
        <i val="0"/>
        <color theme="3"/>
        <name val="Calibri"/>
        <scheme val="minor"/>
      </font>
      <fill>
        <patternFill>
          <bgColor theme="5" tint="0.39994506668294322"/>
        </patternFill>
      </fill>
    </dxf>
    <dxf>
      <font>
        <color theme="1"/>
        <name val="Calibri"/>
        <scheme val="minor"/>
      </font>
      <fill>
        <patternFill>
          <bgColor theme="5" tint="0.79998168889431442"/>
        </patternFill>
      </fill>
    </dxf>
    <dxf>
      <font>
        <b/>
        <i val="0"/>
        <color theme="3"/>
        <name val="Calibri"/>
        <scheme val="minor"/>
      </font>
      <fill>
        <patternFill>
          <bgColor theme="5" tint="0.39994506668294322"/>
        </patternFill>
      </fill>
    </dxf>
    <dxf>
      <font>
        <color theme="1"/>
        <name val="Calibri"/>
        <scheme val="minor"/>
      </font>
      <fill>
        <patternFill>
          <bgColor theme="5" tint="0.79998168889431442"/>
        </patternFill>
      </fill>
    </dxf>
  </dxfs>
  <tableStyles count="2" defaultTableStyle="TableStyleMedium2" defaultPivotStyle="PivotStyleLight16">
    <tableStyle name="SlicerStyleDark5 2" pivot="0" table="0" count="10" xr9:uid="{00000000-0011-0000-FFFF-FFFF00000000}">
      <tableStyleElement type="wholeTable" dxfId="3"/>
      <tableStyleElement type="headerRow" dxfId="2"/>
    </tableStyle>
    <tableStyle name="SlicerStyleDark5 2 2" pivot="0" table="0" count="10" xr9:uid="{00000000-0011-0000-FFFF-FFFF01000000}">
      <tableStyleElement type="wholeTable" dxfId="1"/>
      <tableStyleElement type="headerRow" dxfId="0"/>
    </tableStyle>
  </tableStyles>
  <extLst>
    <ext xmlns:x14="http://schemas.microsoft.com/office/spreadsheetml/2009/9/main" uri="{46F421CA-312F-682f-3DD2-61675219B42D}">
      <x14:dxfs count="16">
        <dxf>
          <font>
            <color rgb="FF000000"/>
          </font>
          <fill>
            <patternFill>
              <bgColor theme="5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color rgb="FF000000"/>
          </font>
          <fill>
            <patternFill>
              <bgColor theme="5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color rgb="FF000000"/>
          </font>
          <fill>
            <patternFill>
              <bgColor theme="5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color rgb="FF000000"/>
          </font>
          <fill>
            <patternFill>
              <bgColor theme="5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color theme="8" tint="-0.24994659260841701"/>
          </font>
          <fill>
            <patternFill>
              <fgColor theme="8" tint="0.59996337778862885"/>
              <bgColor theme="4"/>
            </patternFill>
          </fill>
          <border>
            <left style="thin">
              <color theme="8" tint="0.59996337778862885"/>
            </left>
            <right style="thin">
              <color theme="8" tint="0.59996337778862885"/>
            </right>
            <top style="thin">
              <color theme="8" tint="0.59996337778862885"/>
            </top>
            <bottom style="thin">
              <color theme="8" tint="0.59996337778862885"/>
            </bottom>
          </border>
        </dxf>
        <dxf>
          <font>
            <color theme="0"/>
          </font>
          <fill>
            <patternFill>
              <fgColor theme="8"/>
              <bgColor theme="8"/>
            </patternFill>
          </fill>
          <border>
            <left style="thin">
              <color theme="8"/>
            </left>
            <right style="thin">
              <color theme="8"/>
            </right>
            <top style="thin">
              <color theme="8"/>
            </top>
            <bottom style="thin">
              <color theme="8"/>
            </bottom>
          </border>
        </dxf>
        <dxf>
          <font>
            <color rgb="FF959595"/>
          </font>
          <fill>
            <patternFill>
              <fgColor rgb="FFDFDFDF"/>
              <bgColor theme="5" tint="0.79998168889431442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</border>
        </dxf>
        <dxf>
          <font>
            <color rgb="FF000000"/>
          </font>
          <fill>
            <patternFill>
              <fgColor rgb="FFC0C0C0"/>
              <bgColor theme="5" tint="0.79998168889431442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</border>
        </dxf>
        <dxf>
          <font>
            <color rgb="FF000000"/>
          </font>
          <fill>
            <patternFill>
              <bgColor theme="5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color rgb="FF000000"/>
          </font>
          <fill>
            <patternFill>
              <bgColor theme="5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color rgb="FF000000"/>
          </font>
          <fill>
            <patternFill>
              <bgColor theme="5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color rgb="FF000000"/>
          </font>
          <fill>
            <patternFill>
              <bgColor theme="5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color theme="8" tint="-0.24994659260841701"/>
          </font>
          <fill>
            <patternFill>
              <fgColor theme="8" tint="0.59996337778862885"/>
              <bgColor theme="4"/>
            </patternFill>
          </fill>
          <border>
            <left style="thin">
              <color theme="8" tint="0.59996337778862885"/>
            </left>
            <right style="thin">
              <color theme="8" tint="0.59996337778862885"/>
            </right>
            <top style="thin">
              <color theme="8" tint="0.59996337778862885"/>
            </top>
            <bottom style="thin">
              <color theme="8" tint="0.59996337778862885"/>
            </bottom>
          </border>
        </dxf>
        <dxf>
          <font>
            <color theme="0"/>
          </font>
          <fill>
            <patternFill>
              <fgColor theme="8"/>
              <bgColor theme="8"/>
            </patternFill>
          </fill>
          <border>
            <left style="thin">
              <color theme="8"/>
            </left>
            <right style="thin">
              <color theme="8"/>
            </right>
            <top style="thin">
              <color theme="8"/>
            </top>
            <bottom style="thin">
              <color theme="8"/>
            </bottom>
          </border>
        </dxf>
        <dxf>
          <font>
            <color rgb="FF959595"/>
          </font>
          <fill>
            <patternFill>
              <fgColor rgb="FFDFDFDF"/>
              <bgColor theme="5" tint="0.79998168889431442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</border>
        </dxf>
        <dxf>
          <font>
            <color rgb="FF000000"/>
          </font>
          <fill>
            <patternFill>
              <fgColor rgb="FFC0C0C0"/>
              <bgColor theme="5" tint="0.79998168889431442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StyleDark5 2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SlicerStyleDark5 2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E49"/>
  <sheetViews>
    <sheetView zoomScale="130" zoomScaleNormal="130" workbookViewId="0">
      <pane ySplit="1" topLeftCell="A20" activePane="bottomLeft" state="frozen"/>
      <selection pane="bottomLeft" activeCell="D50" sqref="D50"/>
    </sheetView>
  </sheetViews>
  <sheetFormatPr baseColWidth="10" defaultRowHeight="12.75" x14ac:dyDescent="0.2"/>
  <cols>
    <col min="1" max="1" width="52.28515625" customWidth="1"/>
    <col min="2" max="2" width="48.140625" style="4" customWidth="1"/>
    <col min="3" max="4" width="24.5703125" style="4" customWidth="1"/>
    <col min="5" max="5" width="36.5703125"/>
    <col min="6" max="6" width="19.5703125" style="55" customWidth="1"/>
    <col min="7" max="7" width="21" style="42"/>
    <col min="8" max="8" width="10.28515625" style="42"/>
    <col min="9" max="9" width="9.5703125" style="42"/>
    <col min="10" max="10" width="10.42578125" style="42"/>
    <col min="11" max="187" width="11.42578125" style="42"/>
  </cols>
  <sheetData>
    <row r="1" spans="1:187" ht="45" x14ac:dyDescent="0.2">
      <c r="A1" s="61" t="s">
        <v>84</v>
      </c>
      <c r="B1" s="61" t="s">
        <v>124</v>
      </c>
      <c r="C1" s="61" t="s">
        <v>47</v>
      </c>
      <c r="D1" s="61" t="s">
        <v>48</v>
      </c>
      <c r="E1" s="61" t="s">
        <v>49</v>
      </c>
      <c r="F1" s="61" t="s">
        <v>86</v>
      </c>
      <c r="G1" s="61" t="s">
        <v>75</v>
      </c>
    </row>
    <row r="2" spans="1:187" ht="15" x14ac:dyDescent="0.25">
      <c r="A2" s="97" t="s">
        <v>83</v>
      </c>
      <c r="B2" s="98"/>
      <c r="C2" s="98"/>
      <c r="D2" s="98"/>
      <c r="E2" s="98"/>
      <c r="F2" s="98"/>
      <c r="G2" s="99"/>
    </row>
    <row r="3" spans="1:187" x14ac:dyDescent="0.2">
      <c r="A3" s="67" t="s">
        <v>165</v>
      </c>
      <c r="B3" s="52">
        <v>83</v>
      </c>
      <c r="C3" s="52"/>
      <c r="D3" s="52"/>
      <c r="E3" s="52">
        <f>C3*D3</f>
        <v>0</v>
      </c>
      <c r="F3" s="52">
        <f>B3*C3</f>
        <v>0</v>
      </c>
      <c r="G3" s="53"/>
    </row>
    <row r="4" spans="1:187" x14ac:dyDescent="0.2">
      <c r="A4" s="67" t="s">
        <v>166</v>
      </c>
      <c r="B4" s="52">
        <v>120</v>
      </c>
      <c r="C4" s="52"/>
      <c r="D4" s="52"/>
      <c r="E4" s="52">
        <f t="shared" ref="E4:E23" si="0">C4*D4</f>
        <v>0</v>
      </c>
      <c r="F4" s="52">
        <f t="shared" ref="F4:F23" si="1">B4*C4</f>
        <v>0</v>
      </c>
      <c r="G4" s="53"/>
    </row>
    <row r="5" spans="1:187" x14ac:dyDescent="0.2">
      <c r="A5" s="67" t="s">
        <v>167</v>
      </c>
      <c r="B5" s="52">
        <f>1*52+37</f>
        <v>89</v>
      </c>
      <c r="C5" s="52"/>
      <c r="D5" s="52"/>
      <c r="E5" s="52">
        <f t="shared" si="0"/>
        <v>0</v>
      </c>
      <c r="F5" s="52">
        <f t="shared" si="1"/>
        <v>0</v>
      </c>
      <c r="G5" s="53"/>
    </row>
    <row r="6" spans="1:187" x14ac:dyDescent="0.2">
      <c r="A6" s="59" t="s">
        <v>3</v>
      </c>
      <c r="B6" s="52">
        <v>22</v>
      </c>
      <c r="C6" s="52"/>
      <c r="D6" s="52"/>
      <c r="E6" s="52">
        <f t="shared" si="0"/>
        <v>0</v>
      </c>
      <c r="F6" s="52">
        <f t="shared" si="1"/>
        <v>0</v>
      </c>
      <c r="G6" s="53"/>
    </row>
    <row r="7" spans="1:187" s="3" customFormat="1" x14ac:dyDescent="0.2">
      <c r="A7" s="67" t="s">
        <v>168</v>
      </c>
      <c r="B7" s="52">
        <v>36</v>
      </c>
      <c r="C7" s="52"/>
      <c r="D7" s="52"/>
      <c r="E7" s="52">
        <f t="shared" si="0"/>
        <v>0</v>
      </c>
      <c r="F7" s="52">
        <f t="shared" si="1"/>
        <v>0</v>
      </c>
      <c r="G7" s="53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</row>
    <row r="8" spans="1:187" s="3" customFormat="1" x14ac:dyDescent="0.2">
      <c r="A8" s="59" t="s">
        <v>5</v>
      </c>
      <c r="B8" s="52">
        <f>52*1</f>
        <v>52</v>
      </c>
      <c r="C8" s="59"/>
      <c r="D8" s="59"/>
      <c r="E8" s="52">
        <f t="shared" si="0"/>
        <v>0</v>
      </c>
      <c r="F8" s="52">
        <f t="shared" si="1"/>
        <v>0</v>
      </c>
      <c r="G8" s="53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</row>
    <row r="9" spans="1:187" s="3" customFormat="1" x14ac:dyDescent="0.2">
      <c r="A9" s="59" t="s">
        <v>6</v>
      </c>
      <c r="B9" s="52">
        <f>52*1</f>
        <v>52</v>
      </c>
      <c r="C9" s="59"/>
      <c r="D9" s="59"/>
      <c r="E9" s="52">
        <f t="shared" si="0"/>
        <v>0</v>
      </c>
      <c r="F9" s="52">
        <f t="shared" si="1"/>
        <v>0</v>
      </c>
      <c r="G9" s="53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</row>
    <row r="10" spans="1:187" s="3" customFormat="1" x14ac:dyDescent="0.2">
      <c r="A10" s="62" t="s">
        <v>85</v>
      </c>
      <c r="B10" s="52"/>
      <c r="C10" s="59"/>
      <c r="D10" s="59"/>
      <c r="E10" s="52">
        <f t="shared" si="0"/>
        <v>0</v>
      </c>
      <c r="F10" s="52">
        <f t="shared" si="1"/>
        <v>0</v>
      </c>
      <c r="G10" s="53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</row>
    <row r="11" spans="1:187" s="3" customFormat="1" x14ac:dyDescent="0.2">
      <c r="A11" s="67" t="s">
        <v>89</v>
      </c>
      <c r="B11" s="52">
        <f>1*52</f>
        <v>52</v>
      </c>
      <c r="C11" s="59"/>
      <c r="D11" s="59"/>
      <c r="E11" s="52">
        <f t="shared" si="0"/>
        <v>0</v>
      </c>
      <c r="F11" s="52">
        <f t="shared" si="1"/>
        <v>0</v>
      </c>
      <c r="G11" s="53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</row>
    <row r="12" spans="1:187" s="3" customFormat="1" x14ac:dyDescent="0.2">
      <c r="A12" s="59" t="s">
        <v>9</v>
      </c>
      <c r="B12" s="52"/>
      <c r="C12" s="59"/>
      <c r="D12" s="59"/>
      <c r="E12" s="52">
        <f t="shared" si="0"/>
        <v>0</v>
      </c>
      <c r="F12" s="52">
        <f t="shared" si="1"/>
        <v>0</v>
      </c>
      <c r="G12" s="53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</row>
    <row r="13" spans="1:187" s="3" customFormat="1" x14ac:dyDescent="0.2">
      <c r="A13" s="59" t="s">
        <v>76</v>
      </c>
      <c r="B13" s="52">
        <v>52</v>
      </c>
      <c r="C13" s="59"/>
      <c r="D13" s="59"/>
      <c r="E13" s="52">
        <f t="shared" si="0"/>
        <v>0</v>
      </c>
      <c r="F13" s="52">
        <f t="shared" si="1"/>
        <v>0</v>
      </c>
      <c r="G13" s="53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</row>
    <row r="14" spans="1:187" s="3" customFormat="1" x14ac:dyDescent="0.2">
      <c r="A14" s="59" t="s">
        <v>122</v>
      </c>
      <c r="B14" s="70">
        <v>52</v>
      </c>
      <c r="C14" s="59"/>
      <c r="D14" s="59"/>
      <c r="E14" s="52">
        <f t="shared" si="0"/>
        <v>0</v>
      </c>
      <c r="F14" s="52">
        <f t="shared" si="1"/>
        <v>0</v>
      </c>
      <c r="G14" s="53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</row>
    <row r="15" spans="1:187" s="3" customFormat="1" x14ac:dyDescent="0.2">
      <c r="A15" s="59" t="s">
        <v>19</v>
      </c>
      <c r="B15" s="52"/>
      <c r="C15" s="59"/>
      <c r="D15" s="59"/>
      <c r="E15" s="52">
        <f t="shared" si="0"/>
        <v>0</v>
      </c>
      <c r="F15" s="52">
        <f t="shared" si="1"/>
        <v>0</v>
      </c>
      <c r="G15" s="53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</row>
    <row r="16" spans="1:187" s="3" customFormat="1" x14ac:dyDescent="0.2">
      <c r="A16" s="59" t="s">
        <v>20</v>
      </c>
      <c r="B16" s="52"/>
      <c r="C16" s="59"/>
      <c r="D16" s="59"/>
      <c r="E16" s="52">
        <f t="shared" si="0"/>
        <v>0</v>
      </c>
      <c r="F16" s="52">
        <f t="shared" si="1"/>
        <v>0</v>
      </c>
      <c r="G16" s="53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</row>
    <row r="17" spans="1:187" s="3" customFormat="1" x14ac:dyDescent="0.2">
      <c r="A17" s="59" t="s">
        <v>10</v>
      </c>
      <c r="B17" s="52">
        <v>52</v>
      </c>
      <c r="C17" s="59"/>
      <c r="D17" s="59"/>
      <c r="E17" s="52">
        <f t="shared" si="0"/>
        <v>0</v>
      </c>
      <c r="F17" s="52">
        <f t="shared" si="1"/>
        <v>0</v>
      </c>
      <c r="G17" s="53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</row>
    <row r="18" spans="1:187" s="3" customFormat="1" x14ac:dyDescent="0.2">
      <c r="A18" s="59" t="s">
        <v>11</v>
      </c>
      <c r="B18" s="52">
        <f>1*52</f>
        <v>52</v>
      </c>
      <c r="C18" s="59"/>
      <c r="D18" s="59"/>
      <c r="E18" s="52">
        <f t="shared" si="0"/>
        <v>0</v>
      </c>
      <c r="F18" s="52">
        <f t="shared" si="1"/>
        <v>0</v>
      </c>
      <c r="G18" s="53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</row>
    <row r="19" spans="1:187" s="3" customFormat="1" x14ac:dyDescent="0.2">
      <c r="A19" s="59" t="s">
        <v>12</v>
      </c>
      <c r="B19" s="52">
        <f>52*1</f>
        <v>52</v>
      </c>
      <c r="C19" s="59"/>
      <c r="D19" s="59"/>
      <c r="E19" s="52">
        <f t="shared" si="0"/>
        <v>0</v>
      </c>
      <c r="F19" s="52">
        <f t="shared" si="1"/>
        <v>0</v>
      </c>
      <c r="G19" s="53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</row>
    <row r="20" spans="1:187" s="3" customFormat="1" x14ac:dyDescent="0.2">
      <c r="A20" s="59" t="s">
        <v>13</v>
      </c>
      <c r="B20" s="52">
        <f>2*52</f>
        <v>104</v>
      </c>
      <c r="C20" s="59"/>
      <c r="D20" s="59"/>
      <c r="E20" s="52">
        <f t="shared" si="0"/>
        <v>0</v>
      </c>
      <c r="F20" s="52">
        <f t="shared" si="1"/>
        <v>0</v>
      </c>
      <c r="G20" s="53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</row>
    <row r="21" spans="1:187" s="3" customFormat="1" x14ac:dyDescent="0.2">
      <c r="A21" s="59" t="s">
        <v>14</v>
      </c>
      <c r="B21" s="52">
        <f>3*52</f>
        <v>156</v>
      </c>
      <c r="C21" s="59"/>
      <c r="D21" s="59"/>
      <c r="E21" s="52">
        <f t="shared" si="0"/>
        <v>0</v>
      </c>
      <c r="F21" s="52">
        <f t="shared" si="1"/>
        <v>0</v>
      </c>
      <c r="G21" s="53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  <c r="FP21" s="42"/>
      <c r="FQ21" s="42"/>
      <c r="FR21" s="42"/>
      <c r="FS21" s="42"/>
      <c r="FT21" s="42"/>
      <c r="FU21" s="42"/>
      <c r="FV21" s="42"/>
      <c r="FW21" s="42"/>
      <c r="FX21" s="42"/>
      <c r="FY21" s="42"/>
      <c r="FZ21" s="42"/>
      <c r="GA21" s="42"/>
      <c r="GB21" s="42"/>
      <c r="GC21" s="42"/>
      <c r="GD21" s="42"/>
      <c r="GE21" s="42"/>
    </row>
    <row r="22" spans="1:187" s="3" customFormat="1" x14ac:dyDescent="0.2">
      <c r="A22" s="59" t="s">
        <v>15</v>
      </c>
      <c r="B22" s="52">
        <f>2*52</f>
        <v>104</v>
      </c>
      <c r="C22" s="59"/>
      <c r="D22" s="59"/>
      <c r="E22" s="52">
        <f t="shared" si="0"/>
        <v>0</v>
      </c>
      <c r="F22" s="52">
        <f t="shared" si="1"/>
        <v>0</v>
      </c>
      <c r="G22" s="53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</row>
    <row r="23" spans="1:187" x14ac:dyDescent="0.2">
      <c r="A23" s="67" t="s">
        <v>123</v>
      </c>
      <c r="B23" s="52">
        <f>52*2</f>
        <v>104</v>
      </c>
      <c r="C23" s="59"/>
      <c r="D23" s="59"/>
      <c r="E23" s="52">
        <f t="shared" si="0"/>
        <v>0</v>
      </c>
      <c r="F23" s="52">
        <f t="shared" si="1"/>
        <v>0</v>
      </c>
      <c r="G23" s="53"/>
    </row>
    <row r="24" spans="1:187" ht="15" x14ac:dyDescent="0.25">
      <c r="A24" s="97" t="s">
        <v>88</v>
      </c>
      <c r="B24" s="98"/>
      <c r="C24" s="98"/>
      <c r="D24" s="98"/>
      <c r="E24" s="98"/>
      <c r="F24" s="98"/>
      <c r="G24" s="99"/>
    </row>
    <row r="25" spans="1:187" x14ac:dyDescent="0.2">
      <c r="A25" s="67" t="s">
        <v>165</v>
      </c>
      <c r="B25" s="52"/>
      <c r="C25" s="52"/>
      <c r="D25" s="52"/>
      <c r="E25" s="51"/>
      <c r="F25" s="52">
        <f>B25*C25</f>
        <v>0</v>
      </c>
      <c r="G25" s="53"/>
    </row>
    <row r="26" spans="1:187" x14ac:dyDescent="0.2">
      <c r="A26" s="67" t="s">
        <v>166</v>
      </c>
      <c r="B26" s="52"/>
      <c r="C26" s="52"/>
      <c r="D26" s="52"/>
      <c r="E26" s="51"/>
      <c r="F26" s="52">
        <f t="shared" ref="F26:F43" si="2">B26*C26</f>
        <v>0</v>
      </c>
      <c r="G26" s="53"/>
    </row>
    <row r="27" spans="1:187" x14ac:dyDescent="0.2">
      <c r="A27" s="67" t="s">
        <v>167</v>
      </c>
      <c r="B27" s="52"/>
      <c r="C27" s="52"/>
      <c r="D27" s="52"/>
      <c r="E27" s="51"/>
      <c r="F27" s="52">
        <f t="shared" si="2"/>
        <v>0</v>
      </c>
      <c r="G27" s="53"/>
    </row>
    <row r="28" spans="1:187" x14ac:dyDescent="0.2">
      <c r="A28" s="59" t="s">
        <v>3</v>
      </c>
      <c r="B28" s="52"/>
      <c r="C28" s="52"/>
      <c r="D28" s="52"/>
      <c r="E28" s="51"/>
      <c r="F28" s="52">
        <f t="shared" si="2"/>
        <v>0</v>
      </c>
      <c r="G28" s="53"/>
    </row>
    <row r="29" spans="1:187" x14ac:dyDescent="0.2">
      <c r="A29" s="67" t="s">
        <v>168</v>
      </c>
      <c r="B29" s="52"/>
      <c r="C29" s="52"/>
      <c r="D29" s="52"/>
      <c r="E29" s="51"/>
      <c r="F29" s="52">
        <f t="shared" si="2"/>
        <v>0</v>
      </c>
      <c r="G29" s="53"/>
    </row>
    <row r="30" spans="1:187" x14ac:dyDescent="0.2">
      <c r="A30" s="59" t="s">
        <v>5</v>
      </c>
      <c r="B30" s="52"/>
      <c r="C30" s="59"/>
      <c r="D30" s="59"/>
      <c r="E30" s="59"/>
      <c r="F30" s="52">
        <f t="shared" si="2"/>
        <v>0</v>
      </c>
      <c r="G30" s="53"/>
    </row>
    <row r="31" spans="1:187" x14ac:dyDescent="0.2">
      <c r="A31" s="59" t="s">
        <v>6</v>
      </c>
      <c r="B31" s="52"/>
      <c r="C31" s="59"/>
      <c r="D31" s="59"/>
      <c r="E31" s="59"/>
      <c r="F31" s="52">
        <f t="shared" si="2"/>
        <v>0</v>
      </c>
      <c r="G31" s="53"/>
    </row>
    <row r="32" spans="1:187" x14ac:dyDescent="0.2">
      <c r="A32" s="59" t="s">
        <v>7</v>
      </c>
      <c r="B32" s="52"/>
      <c r="C32" s="59"/>
      <c r="D32" s="59"/>
      <c r="E32" s="59"/>
      <c r="F32" s="52">
        <f t="shared" si="2"/>
        <v>0</v>
      </c>
      <c r="G32" s="53"/>
    </row>
    <row r="33" spans="1:7" x14ac:dyDescent="0.2">
      <c r="A33" s="67" t="s">
        <v>89</v>
      </c>
      <c r="B33" s="52"/>
      <c r="C33" s="59"/>
      <c r="D33" s="59"/>
      <c r="E33" s="59"/>
      <c r="F33" s="52">
        <f t="shared" si="2"/>
        <v>0</v>
      </c>
      <c r="G33" s="53"/>
    </row>
    <row r="34" spans="1:7" x14ac:dyDescent="0.2">
      <c r="A34" s="59" t="s">
        <v>9</v>
      </c>
      <c r="B34" s="52"/>
      <c r="C34" s="59"/>
      <c r="D34" s="59"/>
      <c r="E34" s="59"/>
      <c r="F34" s="52">
        <f t="shared" si="2"/>
        <v>0</v>
      </c>
      <c r="G34" s="53"/>
    </row>
    <row r="35" spans="1:7" x14ac:dyDescent="0.2">
      <c r="A35" s="59" t="s">
        <v>76</v>
      </c>
      <c r="B35" s="52"/>
      <c r="C35" s="59"/>
      <c r="D35" s="59"/>
      <c r="E35" s="59"/>
      <c r="F35" s="52">
        <f t="shared" si="2"/>
        <v>0</v>
      </c>
      <c r="G35" s="53"/>
    </row>
    <row r="36" spans="1:7" x14ac:dyDescent="0.2">
      <c r="A36" s="63" t="s">
        <v>79</v>
      </c>
      <c r="B36" s="70"/>
      <c r="C36" s="59"/>
      <c r="D36" s="59"/>
      <c r="E36" s="59"/>
      <c r="F36" s="52">
        <f t="shared" si="2"/>
        <v>0</v>
      </c>
      <c r="G36" s="53"/>
    </row>
    <row r="37" spans="1:7" x14ac:dyDescent="0.2">
      <c r="A37" s="59" t="s">
        <v>10</v>
      </c>
      <c r="B37" s="52"/>
      <c r="C37" s="59"/>
      <c r="D37" s="59"/>
      <c r="E37" s="59"/>
      <c r="F37" s="52">
        <f t="shared" si="2"/>
        <v>0</v>
      </c>
      <c r="G37" s="53"/>
    </row>
    <row r="38" spans="1:7" x14ac:dyDescent="0.2">
      <c r="A38" s="59" t="s">
        <v>11</v>
      </c>
      <c r="B38" s="52"/>
      <c r="C38" s="59"/>
      <c r="D38" s="59"/>
      <c r="E38" s="59"/>
      <c r="F38" s="52">
        <f t="shared" si="2"/>
        <v>0</v>
      </c>
      <c r="G38" s="53"/>
    </row>
    <row r="39" spans="1:7" x14ac:dyDescent="0.2">
      <c r="A39" s="59" t="s">
        <v>12</v>
      </c>
      <c r="B39" s="52"/>
      <c r="C39" s="59"/>
      <c r="D39" s="59"/>
      <c r="E39" s="59"/>
      <c r="F39" s="52">
        <f t="shared" si="2"/>
        <v>0</v>
      </c>
      <c r="G39" s="53"/>
    </row>
    <row r="40" spans="1:7" x14ac:dyDescent="0.2">
      <c r="A40" s="59" t="s">
        <v>13</v>
      </c>
      <c r="B40" s="52"/>
      <c r="C40" s="59"/>
      <c r="D40" s="59"/>
      <c r="E40" s="66"/>
      <c r="F40" s="52">
        <f t="shared" si="2"/>
        <v>0</v>
      </c>
      <c r="G40" s="53"/>
    </row>
    <row r="41" spans="1:7" x14ac:dyDescent="0.2">
      <c r="A41" s="59" t="s">
        <v>14</v>
      </c>
      <c r="B41" s="52"/>
      <c r="C41" s="59"/>
      <c r="D41" s="59"/>
      <c r="E41" s="66"/>
      <c r="F41" s="52">
        <f t="shared" si="2"/>
        <v>0</v>
      </c>
      <c r="G41" s="53"/>
    </row>
    <row r="42" spans="1:7" x14ac:dyDescent="0.2">
      <c r="A42" s="59" t="s">
        <v>15</v>
      </c>
      <c r="B42" s="52"/>
      <c r="C42" s="59"/>
      <c r="D42" s="59"/>
      <c r="E42" s="66"/>
      <c r="F42" s="52">
        <f t="shared" si="2"/>
        <v>0</v>
      </c>
      <c r="G42" s="53"/>
    </row>
    <row r="43" spans="1:7" ht="15" x14ac:dyDescent="0.25">
      <c r="A43" s="59" t="s">
        <v>16</v>
      </c>
      <c r="B43" s="52"/>
      <c r="C43" s="59"/>
      <c r="D43" s="59"/>
      <c r="E43" s="66"/>
      <c r="F43" s="52">
        <f t="shared" si="2"/>
        <v>0</v>
      </c>
      <c r="G43" s="65"/>
    </row>
    <row r="44" spans="1:7" ht="15" x14ac:dyDescent="0.25">
      <c r="A44" s="97" t="s">
        <v>87</v>
      </c>
      <c r="B44" s="98"/>
      <c r="C44" s="98"/>
      <c r="D44" s="98"/>
      <c r="E44" s="98"/>
      <c r="F44" s="98"/>
      <c r="G44" s="99"/>
    </row>
    <row r="45" spans="1:7" ht="15" x14ac:dyDescent="0.25">
      <c r="A45" s="64" t="s">
        <v>90</v>
      </c>
      <c r="B45" s="52">
        <v>137</v>
      </c>
      <c r="C45" s="60"/>
      <c r="D45" s="60"/>
      <c r="E45" s="60">
        <f>C45*D45</f>
        <v>0</v>
      </c>
      <c r="F45" s="69">
        <f>B45*C45</f>
        <v>0</v>
      </c>
      <c r="G45" s="68"/>
    </row>
    <row r="46" spans="1:7" ht="15" x14ac:dyDescent="0.25">
      <c r="A46" s="64" t="s">
        <v>91</v>
      </c>
      <c r="B46" s="52">
        <v>320</v>
      </c>
      <c r="C46" s="60"/>
      <c r="D46" s="60"/>
      <c r="E46" s="60">
        <f>C46*D46</f>
        <v>0</v>
      </c>
      <c r="F46" s="70">
        <f>B46*C46</f>
        <v>0</v>
      </c>
      <c r="G46" s="68"/>
    </row>
    <row r="49" spans="4:5" ht="30" x14ac:dyDescent="0.25">
      <c r="D49" s="49" t="s">
        <v>173</v>
      </c>
      <c r="E49" s="52">
        <f>SUM(E3:E23,E45:E46)</f>
        <v>0</v>
      </c>
    </row>
  </sheetData>
  <mergeCells count="3">
    <mergeCell ref="A2:G2"/>
    <mergeCell ref="A24:G24"/>
    <mergeCell ref="A44:G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E61"/>
  <sheetViews>
    <sheetView topLeftCell="A35" zoomScale="110" zoomScaleNormal="110" workbookViewId="0">
      <selection activeCell="C62" sqref="C62"/>
    </sheetView>
  </sheetViews>
  <sheetFormatPr baseColWidth="10" defaultRowHeight="12.75" x14ac:dyDescent="0.2"/>
  <cols>
    <col min="1" max="1" width="56.7109375" style="74" customWidth="1"/>
    <col min="2" max="2" width="48.140625" style="4" customWidth="1"/>
    <col min="3" max="4" width="24.5703125" style="4" customWidth="1"/>
    <col min="5" max="5" width="17.85546875" style="15" customWidth="1"/>
    <col min="6" max="6" width="19.5703125" style="55" customWidth="1"/>
    <col min="7" max="7" width="23.28515625" style="42" customWidth="1"/>
    <col min="8" max="187" width="11.42578125" style="42"/>
  </cols>
  <sheetData>
    <row r="1" spans="1:187" ht="45" x14ac:dyDescent="0.2">
      <c r="A1" s="61" t="s">
        <v>84</v>
      </c>
      <c r="B1" s="61" t="s">
        <v>124</v>
      </c>
      <c r="C1" s="61" t="s">
        <v>47</v>
      </c>
      <c r="D1" s="61" t="s">
        <v>48</v>
      </c>
      <c r="E1" s="61" t="s">
        <v>49</v>
      </c>
      <c r="F1" s="61" t="s">
        <v>86</v>
      </c>
      <c r="G1" s="61" t="s">
        <v>75</v>
      </c>
    </row>
    <row r="2" spans="1:187" ht="15" x14ac:dyDescent="0.25">
      <c r="A2" s="97" t="s">
        <v>83</v>
      </c>
      <c r="B2" s="98"/>
      <c r="C2" s="98"/>
      <c r="D2" s="98"/>
      <c r="E2" s="98"/>
      <c r="F2" s="98"/>
      <c r="G2" s="99"/>
    </row>
    <row r="3" spans="1:187" x14ac:dyDescent="0.2">
      <c r="A3" s="106" t="s">
        <v>165</v>
      </c>
      <c r="B3" s="52">
        <f>2*52</f>
        <v>104</v>
      </c>
      <c r="C3" s="52"/>
      <c r="D3" s="52"/>
      <c r="E3" s="107">
        <f>C3*D3</f>
        <v>0</v>
      </c>
      <c r="F3" s="52">
        <f>B3*C3</f>
        <v>0</v>
      </c>
      <c r="G3" s="53"/>
    </row>
    <row r="4" spans="1:187" x14ac:dyDescent="0.2">
      <c r="A4" s="106" t="s">
        <v>166</v>
      </c>
      <c r="B4" s="52">
        <v>365</v>
      </c>
      <c r="C4" s="52"/>
      <c r="D4" s="52"/>
      <c r="E4" s="107">
        <f t="shared" ref="E4:E23" si="0">C4*D4</f>
        <v>0</v>
      </c>
      <c r="F4" s="52">
        <f t="shared" ref="F4:F23" si="1">B4*C4</f>
        <v>0</v>
      </c>
      <c r="G4" s="53"/>
    </row>
    <row r="5" spans="1:187" x14ac:dyDescent="0.2">
      <c r="A5" s="106" t="s">
        <v>167</v>
      </c>
      <c r="B5" s="52">
        <f>2*52</f>
        <v>104</v>
      </c>
      <c r="C5" s="52"/>
      <c r="D5" s="52"/>
      <c r="E5" s="107">
        <f t="shared" si="0"/>
        <v>0</v>
      </c>
      <c r="F5" s="52">
        <f t="shared" si="1"/>
        <v>0</v>
      </c>
      <c r="G5" s="53"/>
    </row>
    <row r="6" spans="1:187" s="3" customFormat="1" x14ac:dyDescent="0.2">
      <c r="A6" s="106" t="s">
        <v>168</v>
      </c>
      <c r="B6" s="52">
        <f>2*52</f>
        <v>104</v>
      </c>
      <c r="C6" s="52"/>
      <c r="D6" s="52"/>
      <c r="E6" s="107">
        <f t="shared" si="0"/>
        <v>0</v>
      </c>
      <c r="F6" s="52">
        <f t="shared" si="1"/>
        <v>0</v>
      </c>
      <c r="G6" s="53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</row>
    <row r="7" spans="1:187" s="3" customFormat="1" x14ac:dyDescent="0.2">
      <c r="A7" s="52" t="s">
        <v>5</v>
      </c>
      <c r="B7" s="52">
        <f>3*52</f>
        <v>156</v>
      </c>
      <c r="C7" s="59"/>
      <c r="D7" s="59"/>
      <c r="E7" s="107">
        <f t="shared" si="0"/>
        <v>0</v>
      </c>
      <c r="F7" s="52">
        <f t="shared" si="1"/>
        <v>0</v>
      </c>
      <c r="G7" s="53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</row>
    <row r="8" spans="1:187" s="3" customFormat="1" x14ac:dyDescent="0.2">
      <c r="A8" s="52" t="s">
        <v>6</v>
      </c>
      <c r="B8" s="52">
        <f>2*52</f>
        <v>104</v>
      </c>
      <c r="C8" s="59"/>
      <c r="D8" s="59"/>
      <c r="E8" s="107">
        <f t="shared" si="0"/>
        <v>0</v>
      </c>
      <c r="F8" s="52">
        <f t="shared" si="1"/>
        <v>0</v>
      </c>
      <c r="G8" s="53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</row>
    <row r="9" spans="1:187" s="3" customFormat="1" x14ac:dyDescent="0.2">
      <c r="A9" s="52" t="s">
        <v>85</v>
      </c>
      <c r="B9" s="52"/>
      <c r="C9" s="59"/>
      <c r="D9" s="59"/>
      <c r="E9" s="107">
        <f t="shared" si="0"/>
        <v>0</v>
      </c>
      <c r="F9" s="52">
        <f t="shared" si="1"/>
        <v>0</v>
      </c>
      <c r="G9" s="53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</row>
    <row r="10" spans="1:187" s="3" customFormat="1" x14ac:dyDescent="0.2">
      <c r="A10" s="52" t="s">
        <v>8</v>
      </c>
      <c r="B10" s="52">
        <f>1*52</f>
        <v>52</v>
      </c>
      <c r="C10" s="59"/>
      <c r="D10" s="59"/>
      <c r="E10" s="107">
        <f t="shared" si="0"/>
        <v>0</v>
      </c>
      <c r="F10" s="52">
        <f t="shared" si="1"/>
        <v>0</v>
      </c>
      <c r="G10" s="53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</row>
    <row r="11" spans="1:187" s="3" customFormat="1" x14ac:dyDescent="0.2">
      <c r="A11" s="52" t="s">
        <v>9</v>
      </c>
      <c r="B11" s="52"/>
      <c r="C11" s="59"/>
      <c r="D11" s="59"/>
      <c r="E11" s="107">
        <f t="shared" si="0"/>
        <v>0</v>
      </c>
      <c r="F11" s="52">
        <f t="shared" si="1"/>
        <v>0</v>
      </c>
      <c r="G11" s="53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</row>
    <row r="12" spans="1:187" s="3" customFormat="1" x14ac:dyDescent="0.2">
      <c r="A12" s="52" t="s">
        <v>76</v>
      </c>
      <c r="B12" s="52">
        <f>2*52</f>
        <v>104</v>
      </c>
      <c r="C12" s="59"/>
      <c r="D12" s="59"/>
      <c r="E12" s="107">
        <f t="shared" si="0"/>
        <v>0</v>
      </c>
      <c r="F12" s="52">
        <f t="shared" si="1"/>
        <v>0</v>
      </c>
      <c r="G12" s="53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</row>
    <row r="13" spans="1:187" s="3" customFormat="1" x14ac:dyDescent="0.2">
      <c r="A13" s="52" t="s">
        <v>125</v>
      </c>
      <c r="B13" s="70">
        <v>52</v>
      </c>
      <c r="C13" s="59"/>
      <c r="D13" s="59"/>
      <c r="E13" s="107">
        <f t="shared" si="0"/>
        <v>0</v>
      </c>
      <c r="F13" s="52">
        <f t="shared" si="1"/>
        <v>0</v>
      </c>
      <c r="G13" s="53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</row>
    <row r="14" spans="1:187" s="3" customFormat="1" x14ac:dyDescent="0.2">
      <c r="A14" s="52" t="s">
        <v>19</v>
      </c>
      <c r="B14" s="52"/>
      <c r="C14" s="59"/>
      <c r="D14" s="59"/>
      <c r="E14" s="107">
        <f t="shared" si="0"/>
        <v>0</v>
      </c>
      <c r="F14" s="52">
        <f t="shared" si="1"/>
        <v>0</v>
      </c>
      <c r="G14" s="53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</row>
    <row r="15" spans="1:187" s="3" customFormat="1" x14ac:dyDescent="0.2">
      <c r="A15" s="52" t="s">
        <v>20</v>
      </c>
      <c r="B15" s="52"/>
      <c r="C15" s="59"/>
      <c r="D15" s="59"/>
      <c r="E15" s="107">
        <f t="shared" si="0"/>
        <v>0</v>
      </c>
      <c r="F15" s="52">
        <f t="shared" si="1"/>
        <v>0</v>
      </c>
      <c r="G15" s="53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</row>
    <row r="16" spans="1:187" s="3" customFormat="1" x14ac:dyDescent="0.2">
      <c r="A16" s="52" t="s">
        <v>10</v>
      </c>
      <c r="B16" s="52">
        <f>1*52</f>
        <v>52</v>
      </c>
      <c r="C16" s="59"/>
      <c r="D16" s="59"/>
      <c r="E16" s="107">
        <f t="shared" si="0"/>
        <v>0</v>
      </c>
      <c r="F16" s="52">
        <f t="shared" si="1"/>
        <v>0</v>
      </c>
      <c r="G16" s="53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</row>
    <row r="17" spans="1:187" s="3" customFormat="1" x14ac:dyDescent="0.2">
      <c r="A17" s="52" t="s">
        <v>11</v>
      </c>
      <c r="B17" s="52">
        <f>1*52</f>
        <v>52</v>
      </c>
      <c r="C17" s="59"/>
      <c r="D17" s="59"/>
      <c r="E17" s="107">
        <f t="shared" si="0"/>
        <v>0</v>
      </c>
      <c r="F17" s="52">
        <f t="shared" si="1"/>
        <v>0</v>
      </c>
      <c r="G17" s="53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</row>
    <row r="18" spans="1:187" s="3" customFormat="1" x14ac:dyDescent="0.2">
      <c r="A18" s="52" t="s">
        <v>12</v>
      </c>
      <c r="B18" s="52">
        <f>3*52</f>
        <v>156</v>
      </c>
      <c r="C18" s="59"/>
      <c r="D18" s="59"/>
      <c r="E18" s="107">
        <f t="shared" si="0"/>
        <v>0</v>
      </c>
      <c r="F18" s="52">
        <f t="shared" si="1"/>
        <v>0</v>
      </c>
      <c r="G18" s="53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</row>
    <row r="19" spans="1:187" s="3" customFormat="1" x14ac:dyDescent="0.2">
      <c r="A19" s="52" t="s">
        <v>13</v>
      </c>
      <c r="B19" s="52">
        <f>52*2</f>
        <v>104</v>
      </c>
      <c r="C19" s="59"/>
      <c r="D19" s="59"/>
      <c r="E19" s="107">
        <f t="shared" si="0"/>
        <v>0</v>
      </c>
      <c r="F19" s="52">
        <f t="shared" si="1"/>
        <v>0</v>
      </c>
      <c r="G19" s="53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</row>
    <row r="20" spans="1:187" s="3" customFormat="1" x14ac:dyDescent="0.2">
      <c r="A20" s="52" t="s">
        <v>14</v>
      </c>
      <c r="B20" s="52">
        <f>6*52</f>
        <v>312</v>
      </c>
      <c r="C20" s="59"/>
      <c r="D20" s="59"/>
      <c r="E20" s="107">
        <f t="shared" si="0"/>
        <v>0</v>
      </c>
      <c r="F20" s="52">
        <f t="shared" si="1"/>
        <v>0</v>
      </c>
      <c r="G20" s="53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</row>
    <row r="21" spans="1:187" s="3" customFormat="1" x14ac:dyDescent="0.2">
      <c r="A21" s="52" t="s">
        <v>15</v>
      </c>
      <c r="B21" s="52">
        <f>2*52</f>
        <v>104</v>
      </c>
      <c r="C21" s="59"/>
      <c r="D21" s="59"/>
      <c r="E21" s="107">
        <f t="shared" si="0"/>
        <v>0</v>
      </c>
      <c r="F21" s="52">
        <f t="shared" si="1"/>
        <v>0</v>
      </c>
      <c r="G21" s="53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  <c r="FP21" s="42"/>
      <c r="FQ21" s="42"/>
      <c r="FR21" s="42"/>
      <c r="FS21" s="42"/>
      <c r="FT21" s="42"/>
      <c r="FU21" s="42"/>
      <c r="FV21" s="42"/>
      <c r="FW21" s="42"/>
      <c r="FX21" s="42"/>
      <c r="FY21" s="42"/>
      <c r="FZ21" s="42"/>
      <c r="GA21" s="42"/>
      <c r="GB21" s="42"/>
      <c r="GC21" s="42"/>
      <c r="GD21" s="42"/>
      <c r="GE21" s="42"/>
    </row>
    <row r="22" spans="1:187" x14ac:dyDescent="0.2">
      <c r="A22" s="52" t="s">
        <v>16</v>
      </c>
      <c r="B22" s="52">
        <f>52*2</f>
        <v>104</v>
      </c>
      <c r="C22" s="59"/>
      <c r="D22" s="59"/>
      <c r="E22" s="107">
        <f t="shared" si="0"/>
        <v>0</v>
      </c>
      <c r="F22" s="52">
        <f t="shared" si="1"/>
        <v>0</v>
      </c>
      <c r="G22" s="53"/>
    </row>
    <row r="23" spans="1:187" x14ac:dyDescent="0.2">
      <c r="A23" s="52" t="s">
        <v>161</v>
      </c>
      <c r="B23" s="52"/>
      <c r="C23" s="59"/>
      <c r="D23" s="59"/>
      <c r="E23" s="107">
        <f t="shared" si="0"/>
        <v>0</v>
      </c>
      <c r="F23" s="52">
        <f t="shared" si="1"/>
        <v>0</v>
      </c>
      <c r="G23" s="53"/>
    </row>
    <row r="24" spans="1:187" ht="15" x14ac:dyDescent="0.25">
      <c r="A24" s="97" t="s">
        <v>88</v>
      </c>
      <c r="B24" s="98"/>
      <c r="C24" s="98"/>
      <c r="D24" s="98"/>
      <c r="E24" s="98"/>
      <c r="F24" s="98"/>
      <c r="G24" s="99"/>
    </row>
    <row r="25" spans="1:187" x14ac:dyDescent="0.2">
      <c r="A25" s="106" t="s">
        <v>165</v>
      </c>
      <c r="B25" s="52"/>
      <c r="C25" s="52"/>
      <c r="D25" s="52"/>
      <c r="E25" s="107"/>
      <c r="F25" s="52">
        <f>B25*C25</f>
        <v>0</v>
      </c>
      <c r="G25" s="53"/>
    </row>
    <row r="26" spans="1:187" x14ac:dyDescent="0.2">
      <c r="A26" s="106" t="s">
        <v>166</v>
      </c>
      <c r="B26" s="52"/>
      <c r="C26" s="52"/>
      <c r="D26" s="52"/>
      <c r="E26" s="107"/>
      <c r="F26" s="52">
        <f t="shared" ref="F26:F42" si="2">B26*C26</f>
        <v>0</v>
      </c>
      <c r="G26" s="53"/>
    </row>
    <row r="27" spans="1:187" x14ac:dyDescent="0.2">
      <c r="A27" s="106" t="s">
        <v>167</v>
      </c>
      <c r="B27" s="52"/>
      <c r="C27" s="52"/>
      <c r="D27" s="52"/>
      <c r="E27" s="107"/>
      <c r="F27" s="52">
        <f t="shared" si="2"/>
        <v>0</v>
      </c>
      <c r="G27" s="53"/>
    </row>
    <row r="28" spans="1:187" x14ac:dyDescent="0.2">
      <c r="A28" s="106" t="s">
        <v>168</v>
      </c>
      <c r="B28" s="52"/>
      <c r="C28" s="52"/>
      <c r="D28" s="52"/>
      <c r="E28" s="107"/>
      <c r="F28" s="52">
        <f t="shared" si="2"/>
        <v>0</v>
      </c>
      <c r="G28" s="53"/>
    </row>
    <row r="29" spans="1:187" x14ac:dyDescent="0.2">
      <c r="A29" s="38" t="s">
        <v>5</v>
      </c>
      <c r="B29" s="52"/>
      <c r="C29" s="59"/>
      <c r="D29" s="59"/>
      <c r="E29" s="52"/>
      <c r="F29" s="52">
        <f t="shared" si="2"/>
        <v>0</v>
      </c>
      <c r="G29" s="53"/>
    </row>
    <row r="30" spans="1:187" x14ac:dyDescent="0.2">
      <c r="A30" s="38" t="s">
        <v>6</v>
      </c>
      <c r="B30" s="52"/>
      <c r="C30" s="59"/>
      <c r="D30" s="59"/>
      <c r="E30" s="52"/>
      <c r="F30" s="52">
        <f t="shared" si="2"/>
        <v>0</v>
      </c>
      <c r="G30" s="53"/>
    </row>
    <row r="31" spans="1:187" x14ac:dyDescent="0.2">
      <c r="A31" s="38" t="s">
        <v>7</v>
      </c>
      <c r="B31" s="52"/>
      <c r="C31" s="59"/>
      <c r="D31" s="59"/>
      <c r="E31" s="52"/>
      <c r="F31" s="52">
        <f t="shared" si="2"/>
        <v>0</v>
      </c>
      <c r="G31" s="53"/>
    </row>
    <row r="32" spans="1:187" x14ac:dyDescent="0.2">
      <c r="A32" s="72" t="s">
        <v>89</v>
      </c>
      <c r="B32" s="52"/>
      <c r="C32" s="59"/>
      <c r="D32" s="59"/>
      <c r="E32" s="52"/>
      <c r="F32" s="52">
        <f t="shared" si="2"/>
        <v>0</v>
      </c>
      <c r="G32" s="53"/>
    </row>
    <row r="33" spans="1:7" x14ac:dyDescent="0.2">
      <c r="A33" s="38" t="s">
        <v>9</v>
      </c>
      <c r="B33" s="52"/>
      <c r="C33" s="59"/>
      <c r="D33" s="59"/>
      <c r="E33" s="52"/>
      <c r="F33" s="52">
        <f t="shared" si="2"/>
        <v>0</v>
      </c>
      <c r="G33" s="53"/>
    </row>
    <row r="34" spans="1:7" x14ac:dyDescent="0.2">
      <c r="A34" s="38" t="s">
        <v>76</v>
      </c>
      <c r="B34" s="52"/>
      <c r="C34" s="59"/>
      <c r="D34" s="59"/>
      <c r="E34" s="52"/>
      <c r="F34" s="52">
        <f t="shared" si="2"/>
        <v>0</v>
      </c>
      <c r="G34" s="53"/>
    </row>
    <row r="35" spans="1:7" x14ac:dyDescent="0.2">
      <c r="A35" s="71" t="s">
        <v>79</v>
      </c>
      <c r="B35" s="70"/>
      <c r="C35" s="59"/>
      <c r="D35" s="59"/>
      <c r="E35" s="52"/>
      <c r="F35" s="52">
        <f t="shared" si="2"/>
        <v>0</v>
      </c>
      <c r="G35" s="53"/>
    </row>
    <row r="36" spans="1:7" x14ac:dyDescent="0.2">
      <c r="A36" s="38" t="s">
        <v>10</v>
      </c>
      <c r="B36" s="52"/>
      <c r="C36" s="59"/>
      <c r="D36" s="59"/>
      <c r="E36" s="52"/>
      <c r="F36" s="52">
        <f t="shared" si="2"/>
        <v>0</v>
      </c>
      <c r="G36" s="53"/>
    </row>
    <row r="37" spans="1:7" x14ac:dyDescent="0.2">
      <c r="A37" s="38" t="s">
        <v>11</v>
      </c>
      <c r="B37" s="52"/>
      <c r="C37" s="59"/>
      <c r="D37" s="59"/>
      <c r="E37" s="52"/>
      <c r="F37" s="52">
        <f t="shared" si="2"/>
        <v>0</v>
      </c>
      <c r="G37" s="53"/>
    </row>
    <row r="38" spans="1:7" x14ac:dyDescent="0.2">
      <c r="A38" s="38" t="s">
        <v>12</v>
      </c>
      <c r="B38" s="52"/>
      <c r="C38" s="59"/>
      <c r="D38" s="59"/>
      <c r="E38" s="52"/>
      <c r="F38" s="52">
        <f t="shared" si="2"/>
        <v>0</v>
      </c>
      <c r="G38" s="53"/>
    </row>
    <row r="39" spans="1:7" x14ac:dyDescent="0.2">
      <c r="A39" s="38" t="s">
        <v>13</v>
      </c>
      <c r="B39" s="52"/>
      <c r="C39" s="59"/>
      <c r="D39" s="59"/>
      <c r="E39" s="108"/>
      <c r="F39" s="52">
        <f t="shared" si="2"/>
        <v>0</v>
      </c>
      <c r="G39" s="53"/>
    </row>
    <row r="40" spans="1:7" x14ac:dyDescent="0.2">
      <c r="A40" s="38" t="s">
        <v>14</v>
      </c>
      <c r="B40" s="52"/>
      <c r="C40" s="59"/>
      <c r="D40" s="59"/>
      <c r="E40" s="108"/>
      <c r="F40" s="52">
        <f t="shared" si="2"/>
        <v>0</v>
      </c>
      <c r="G40" s="53"/>
    </row>
    <row r="41" spans="1:7" x14ac:dyDescent="0.2">
      <c r="A41" s="38" t="s">
        <v>15</v>
      </c>
      <c r="B41" s="52"/>
      <c r="C41" s="59"/>
      <c r="D41" s="59"/>
      <c r="E41" s="108"/>
      <c r="F41" s="52">
        <f t="shared" si="2"/>
        <v>0</v>
      </c>
      <c r="G41" s="53"/>
    </row>
    <row r="42" spans="1:7" ht="15" x14ac:dyDescent="0.25">
      <c r="A42" s="38" t="s">
        <v>16</v>
      </c>
      <c r="B42" s="52"/>
      <c r="C42" s="59"/>
      <c r="D42" s="59"/>
      <c r="E42" s="108"/>
      <c r="F42" s="52">
        <f t="shared" si="2"/>
        <v>0</v>
      </c>
      <c r="G42" s="65"/>
    </row>
    <row r="43" spans="1:7" ht="15" x14ac:dyDescent="0.25">
      <c r="A43" s="97" t="s">
        <v>87</v>
      </c>
      <c r="B43" s="98"/>
      <c r="C43" s="98"/>
      <c r="D43" s="98"/>
      <c r="E43" s="98"/>
      <c r="F43" s="98"/>
      <c r="G43" s="99"/>
    </row>
    <row r="44" spans="1:7" ht="15" x14ac:dyDescent="0.25">
      <c r="A44" s="80" t="s">
        <v>126</v>
      </c>
      <c r="B44" s="81" t="s">
        <v>127</v>
      </c>
      <c r="C44" s="81"/>
      <c r="D44" s="81"/>
      <c r="E44" s="86"/>
      <c r="F44" s="81"/>
      <c r="G44" s="82"/>
    </row>
    <row r="45" spans="1:7" ht="39" x14ac:dyDescent="0.25">
      <c r="A45" s="73" t="s">
        <v>97</v>
      </c>
      <c r="B45" s="83">
        <f>2976+210+105+192.52+170</f>
        <v>3653.52</v>
      </c>
      <c r="C45" s="60"/>
      <c r="D45" s="60"/>
      <c r="E45" s="60">
        <f>C45*D45</f>
        <v>0</v>
      </c>
      <c r="F45" s="69">
        <f>B45*C45</f>
        <v>0</v>
      </c>
      <c r="G45" s="73" t="s">
        <v>94</v>
      </c>
    </row>
    <row r="46" spans="1:7" ht="15" x14ac:dyDescent="0.25">
      <c r="A46" s="73" t="s">
        <v>95</v>
      </c>
      <c r="B46" s="83">
        <v>7</v>
      </c>
      <c r="C46" s="60"/>
      <c r="D46" s="60"/>
      <c r="E46" s="60">
        <f t="shared" ref="E46:E59" si="3">C46*D46</f>
        <v>0</v>
      </c>
      <c r="F46" s="69">
        <f t="shared" ref="F46:F59" si="4">B46*C46</f>
        <v>0</v>
      </c>
      <c r="G46" s="94" t="s">
        <v>162</v>
      </c>
    </row>
    <row r="47" spans="1:7" ht="15" x14ac:dyDescent="0.25">
      <c r="A47" s="73" t="s">
        <v>96</v>
      </c>
      <c r="B47" s="83">
        <v>6</v>
      </c>
      <c r="C47" s="52"/>
      <c r="D47" s="52"/>
      <c r="E47" s="60">
        <f t="shared" si="3"/>
        <v>0</v>
      </c>
      <c r="F47" s="69">
        <f t="shared" si="4"/>
        <v>0</v>
      </c>
      <c r="G47" s="94" t="s">
        <v>162</v>
      </c>
    </row>
    <row r="48" spans="1:7" ht="15" x14ac:dyDescent="0.25">
      <c r="A48" s="73" t="s">
        <v>99</v>
      </c>
      <c r="B48" s="83">
        <v>5175</v>
      </c>
      <c r="C48" s="52"/>
      <c r="D48" s="52"/>
      <c r="E48" s="60">
        <f t="shared" si="3"/>
        <v>0</v>
      </c>
      <c r="F48" s="69">
        <f t="shared" si="4"/>
        <v>0</v>
      </c>
      <c r="G48" s="94" t="s">
        <v>131</v>
      </c>
    </row>
    <row r="49" spans="1:7" ht="15" x14ac:dyDescent="0.25">
      <c r="A49" s="73" t="s">
        <v>100</v>
      </c>
      <c r="B49" s="83"/>
      <c r="C49" s="52"/>
      <c r="D49" s="52"/>
      <c r="E49" s="60">
        <f t="shared" si="3"/>
        <v>0</v>
      </c>
      <c r="F49" s="69">
        <f t="shared" si="4"/>
        <v>0</v>
      </c>
      <c r="G49" s="94" t="s">
        <v>131</v>
      </c>
    </row>
    <row r="50" spans="1:7" ht="15" x14ac:dyDescent="0.25">
      <c r="A50" s="73" t="s">
        <v>98</v>
      </c>
      <c r="B50" s="52"/>
      <c r="C50" s="52"/>
      <c r="D50" s="52"/>
      <c r="E50" s="60">
        <f t="shared" si="3"/>
        <v>0</v>
      </c>
      <c r="F50" s="69">
        <f t="shared" si="4"/>
        <v>0</v>
      </c>
      <c r="G50" s="94" t="s">
        <v>131</v>
      </c>
    </row>
    <row r="51" spans="1:7" ht="15" x14ac:dyDescent="0.25">
      <c r="A51" s="73" t="s">
        <v>101</v>
      </c>
      <c r="B51" s="52"/>
      <c r="C51" s="52"/>
      <c r="D51" s="52"/>
      <c r="E51" s="60">
        <f t="shared" si="3"/>
        <v>0</v>
      </c>
      <c r="F51" s="69">
        <f t="shared" si="4"/>
        <v>0</v>
      </c>
      <c r="G51" s="94" t="s">
        <v>131</v>
      </c>
    </row>
    <row r="52" spans="1:7" ht="15" x14ac:dyDescent="0.25">
      <c r="A52" s="73" t="s">
        <v>102</v>
      </c>
      <c r="B52" s="52"/>
      <c r="C52" s="52"/>
      <c r="D52" s="52"/>
      <c r="E52" s="60">
        <f t="shared" si="3"/>
        <v>0</v>
      </c>
      <c r="F52" s="69">
        <f t="shared" si="4"/>
        <v>0</v>
      </c>
      <c r="G52" s="94" t="s">
        <v>132</v>
      </c>
    </row>
    <row r="53" spans="1:7" ht="15" x14ac:dyDescent="0.25">
      <c r="A53" s="73" t="s">
        <v>103</v>
      </c>
      <c r="B53" s="52"/>
      <c r="C53" s="52"/>
      <c r="D53" s="49"/>
      <c r="E53" s="60">
        <f t="shared" si="3"/>
        <v>0</v>
      </c>
      <c r="F53" s="69">
        <f t="shared" si="4"/>
        <v>0</v>
      </c>
      <c r="G53" s="94" t="s">
        <v>131</v>
      </c>
    </row>
    <row r="54" spans="1:7" ht="15" x14ac:dyDescent="0.25">
      <c r="A54" s="73" t="s">
        <v>104</v>
      </c>
      <c r="B54" s="52">
        <v>9</v>
      </c>
      <c r="C54" s="52"/>
      <c r="D54" s="52"/>
      <c r="E54" s="60">
        <f t="shared" si="3"/>
        <v>0</v>
      </c>
      <c r="F54" s="69">
        <f t="shared" si="4"/>
        <v>0</v>
      </c>
      <c r="G54" s="94" t="s">
        <v>131</v>
      </c>
    </row>
    <row r="55" spans="1:7" ht="15" x14ac:dyDescent="0.25">
      <c r="A55" s="73" t="s">
        <v>105</v>
      </c>
      <c r="B55" s="52"/>
      <c r="C55" s="52"/>
      <c r="D55" s="52"/>
      <c r="E55" s="60">
        <f t="shared" si="3"/>
        <v>0</v>
      </c>
      <c r="F55" s="69">
        <f t="shared" si="4"/>
        <v>0</v>
      </c>
      <c r="G55" s="94" t="s">
        <v>133</v>
      </c>
    </row>
    <row r="56" spans="1:7" ht="15" x14ac:dyDescent="0.25">
      <c r="A56" s="73" t="s">
        <v>106</v>
      </c>
      <c r="B56" s="52"/>
      <c r="C56" s="52"/>
      <c r="D56" s="52"/>
      <c r="E56" s="60">
        <f t="shared" si="3"/>
        <v>0</v>
      </c>
      <c r="F56" s="69">
        <f t="shared" si="4"/>
        <v>0</v>
      </c>
      <c r="G56" s="94" t="s">
        <v>133</v>
      </c>
    </row>
    <row r="57" spans="1:7" ht="15" x14ac:dyDescent="0.25">
      <c r="A57" s="73" t="s">
        <v>107</v>
      </c>
      <c r="B57" s="52"/>
      <c r="C57" s="52"/>
      <c r="D57" s="52"/>
      <c r="E57" s="60">
        <f t="shared" si="3"/>
        <v>0</v>
      </c>
      <c r="F57" s="69">
        <f t="shared" si="4"/>
        <v>0</v>
      </c>
      <c r="G57" s="94" t="s">
        <v>133</v>
      </c>
    </row>
    <row r="58" spans="1:7" ht="15" x14ac:dyDescent="0.25">
      <c r="A58" s="73" t="s">
        <v>108</v>
      </c>
      <c r="B58" s="52">
        <v>32</v>
      </c>
      <c r="C58" s="52"/>
      <c r="D58" s="52"/>
      <c r="E58" s="60">
        <f t="shared" si="3"/>
        <v>0</v>
      </c>
      <c r="F58" s="69">
        <f t="shared" si="4"/>
        <v>0</v>
      </c>
      <c r="G58" s="94" t="s">
        <v>133</v>
      </c>
    </row>
    <row r="59" spans="1:7" ht="15" x14ac:dyDescent="0.25">
      <c r="A59" s="73" t="s">
        <v>109</v>
      </c>
      <c r="B59" s="52">
        <v>2</v>
      </c>
      <c r="C59" s="52"/>
      <c r="D59" s="52"/>
      <c r="E59" s="60">
        <f t="shared" si="3"/>
        <v>0</v>
      </c>
      <c r="F59" s="69">
        <f t="shared" si="4"/>
        <v>0</v>
      </c>
      <c r="G59" s="94" t="s">
        <v>133</v>
      </c>
    </row>
    <row r="61" spans="1:7" ht="30" x14ac:dyDescent="0.25">
      <c r="C61" s="49" t="s">
        <v>173</v>
      </c>
      <c r="D61" s="52">
        <f>SUM(F3:F23,F45:F46)-F47-F48-F49-F50-F51-F52-F53-F54-F55-F56-F57-F58-F59</f>
        <v>0</v>
      </c>
    </row>
  </sheetData>
  <mergeCells count="3">
    <mergeCell ref="A2:G2"/>
    <mergeCell ref="A24:G24"/>
    <mergeCell ref="A43:G4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E26"/>
  <sheetViews>
    <sheetView zoomScale="130" zoomScaleNormal="130" workbookViewId="0">
      <selection activeCell="C32" sqref="C32"/>
    </sheetView>
  </sheetViews>
  <sheetFormatPr baseColWidth="10" defaultRowHeight="12.75" x14ac:dyDescent="0.2"/>
  <cols>
    <col min="1" max="1" width="43.42578125" style="15"/>
    <col min="2" max="2" width="22.5703125" style="15" customWidth="1"/>
    <col min="3" max="3" width="36.5703125" style="15"/>
    <col min="4" max="4" width="18.85546875" style="15" customWidth="1"/>
    <col min="5" max="6" width="21" style="15" customWidth="1"/>
    <col min="7" max="7" width="10.42578125"/>
  </cols>
  <sheetData>
    <row r="1" spans="1:6" ht="45.75" thickBot="1" x14ac:dyDescent="0.25">
      <c r="A1" s="24" t="s">
        <v>22</v>
      </c>
      <c r="B1" s="61" t="s">
        <v>82</v>
      </c>
      <c r="C1" s="61" t="s">
        <v>128</v>
      </c>
      <c r="D1" s="61" t="s">
        <v>48</v>
      </c>
      <c r="E1" s="61" t="s">
        <v>129</v>
      </c>
      <c r="F1" s="61" t="s">
        <v>86</v>
      </c>
    </row>
    <row r="2" spans="1:6" ht="13.5" thickBot="1" x14ac:dyDescent="0.25">
      <c r="A2" s="41" t="s">
        <v>0</v>
      </c>
      <c r="B2" s="17">
        <f>3*52</f>
        <v>156</v>
      </c>
      <c r="C2" s="17"/>
      <c r="D2" s="17"/>
      <c r="E2" s="17">
        <f>C2*D2</f>
        <v>0</v>
      </c>
      <c r="F2" s="17">
        <f>B2*C2</f>
        <v>0</v>
      </c>
    </row>
    <row r="3" spans="1:6" ht="13.5" thickBot="1" x14ac:dyDescent="0.25">
      <c r="A3" s="41" t="s">
        <v>1</v>
      </c>
      <c r="B3" s="17">
        <f>3*52</f>
        <v>156</v>
      </c>
      <c r="C3" s="17"/>
      <c r="D3" s="17"/>
      <c r="E3" s="17">
        <f t="shared" ref="E3:E22" si="0">C3*D3</f>
        <v>0</v>
      </c>
      <c r="F3" s="17">
        <f t="shared" ref="F3:F22" si="1">B3*C3</f>
        <v>0</v>
      </c>
    </row>
    <row r="4" spans="1:6" ht="13.5" thickBot="1" x14ac:dyDescent="0.25">
      <c r="A4" s="41" t="s">
        <v>2</v>
      </c>
      <c r="B4" s="17">
        <f>2*52</f>
        <v>104</v>
      </c>
      <c r="C4" s="17"/>
      <c r="D4" s="17"/>
      <c r="E4" s="17">
        <f t="shared" si="0"/>
        <v>0</v>
      </c>
      <c r="F4" s="17">
        <f t="shared" si="1"/>
        <v>0</v>
      </c>
    </row>
    <row r="5" spans="1:6" ht="13.5" thickBot="1" x14ac:dyDescent="0.25">
      <c r="A5" s="41" t="s">
        <v>4</v>
      </c>
      <c r="B5" s="17">
        <f>2*52</f>
        <v>104</v>
      </c>
      <c r="C5" s="17"/>
      <c r="D5" s="17"/>
      <c r="E5" s="17">
        <f t="shared" si="0"/>
        <v>0</v>
      </c>
      <c r="F5" s="17">
        <f t="shared" si="1"/>
        <v>0</v>
      </c>
    </row>
    <row r="6" spans="1:6" ht="13.5" thickBot="1" x14ac:dyDescent="0.25">
      <c r="A6" s="41" t="s">
        <v>5</v>
      </c>
      <c r="B6" s="17"/>
      <c r="C6" s="17"/>
      <c r="D6" s="17"/>
      <c r="E6" s="17">
        <f t="shared" si="0"/>
        <v>0</v>
      </c>
      <c r="F6" s="17">
        <f t="shared" si="1"/>
        <v>0</v>
      </c>
    </row>
    <row r="7" spans="1:6" ht="13.5" thickBot="1" x14ac:dyDescent="0.25">
      <c r="A7" s="41" t="s">
        <v>6</v>
      </c>
      <c r="B7" s="17"/>
      <c r="C7" s="17"/>
      <c r="D7" s="17"/>
      <c r="E7" s="17">
        <f t="shared" si="0"/>
        <v>0</v>
      </c>
      <c r="F7" s="17">
        <f t="shared" si="1"/>
        <v>0</v>
      </c>
    </row>
    <row r="8" spans="1:6" ht="13.5" thickBot="1" x14ac:dyDescent="0.25">
      <c r="A8" s="75" t="s">
        <v>85</v>
      </c>
      <c r="B8" s="17"/>
      <c r="C8" s="17"/>
      <c r="D8" s="17"/>
      <c r="E8" s="17">
        <f t="shared" si="0"/>
        <v>0</v>
      </c>
      <c r="F8" s="17">
        <f t="shared" si="1"/>
        <v>0</v>
      </c>
    </row>
    <row r="9" spans="1:6" ht="13.5" thickBot="1" x14ac:dyDescent="0.25">
      <c r="A9" s="41" t="s">
        <v>8</v>
      </c>
      <c r="B9" s="17"/>
      <c r="C9" s="17"/>
      <c r="D9" s="17"/>
      <c r="E9" s="17">
        <f t="shared" si="0"/>
        <v>0</v>
      </c>
      <c r="F9" s="17">
        <f t="shared" si="1"/>
        <v>0</v>
      </c>
    </row>
    <row r="10" spans="1:6" ht="13.5" thickBot="1" x14ac:dyDescent="0.25">
      <c r="A10" s="41" t="s">
        <v>9</v>
      </c>
      <c r="B10" s="17"/>
      <c r="C10" s="17"/>
      <c r="D10" s="17"/>
      <c r="E10" s="17">
        <f t="shared" si="0"/>
        <v>0</v>
      </c>
      <c r="F10" s="17">
        <f t="shared" si="1"/>
        <v>0</v>
      </c>
    </row>
    <row r="11" spans="1:6" ht="13.5" thickBot="1" x14ac:dyDescent="0.25">
      <c r="A11" s="41" t="s">
        <v>76</v>
      </c>
      <c r="B11" s="17"/>
      <c r="C11" s="17"/>
      <c r="D11" s="17"/>
      <c r="E11" s="17">
        <f t="shared" si="0"/>
        <v>0</v>
      </c>
      <c r="F11" s="17">
        <f t="shared" si="1"/>
        <v>0</v>
      </c>
    </row>
    <row r="12" spans="1:6" ht="13.5" thickBot="1" x14ac:dyDescent="0.25">
      <c r="A12" s="76" t="s">
        <v>79</v>
      </c>
      <c r="B12" s="17"/>
      <c r="C12" s="17"/>
      <c r="D12" s="17"/>
      <c r="E12" s="17">
        <f t="shared" si="0"/>
        <v>0</v>
      </c>
      <c r="F12" s="17">
        <f t="shared" si="1"/>
        <v>0</v>
      </c>
    </row>
    <row r="13" spans="1:6" ht="13.5" thickBot="1" x14ac:dyDescent="0.25">
      <c r="A13" s="41" t="s">
        <v>19</v>
      </c>
      <c r="B13" s="17"/>
      <c r="C13" s="17"/>
      <c r="D13" s="17"/>
      <c r="E13" s="17">
        <f t="shared" si="0"/>
        <v>0</v>
      </c>
      <c r="F13" s="17">
        <f t="shared" si="1"/>
        <v>0</v>
      </c>
    </row>
    <row r="14" spans="1:6" ht="13.5" thickBot="1" x14ac:dyDescent="0.25">
      <c r="A14" s="41" t="s">
        <v>20</v>
      </c>
      <c r="B14" s="17"/>
      <c r="C14" s="17"/>
      <c r="D14" s="17"/>
      <c r="E14" s="17">
        <f t="shared" si="0"/>
        <v>0</v>
      </c>
      <c r="F14" s="17">
        <f t="shared" si="1"/>
        <v>0</v>
      </c>
    </row>
    <row r="15" spans="1:6" ht="13.5" thickBot="1" x14ac:dyDescent="0.25">
      <c r="A15" s="41" t="s">
        <v>10</v>
      </c>
      <c r="B15" s="27"/>
      <c r="C15" s="27"/>
      <c r="D15" s="27"/>
      <c r="E15" s="17">
        <f t="shared" si="0"/>
        <v>0</v>
      </c>
      <c r="F15" s="17">
        <f t="shared" si="1"/>
        <v>0</v>
      </c>
    </row>
    <row r="16" spans="1:6" ht="13.5" thickBot="1" x14ac:dyDescent="0.25">
      <c r="A16" s="41" t="s">
        <v>11</v>
      </c>
      <c r="B16" s="27"/>
      <c r="C16" s="27"/>
      <c r="D16" s="27"/>
      <c r="E16" s="17">
        <f t="shared" si="0"/>
        <v>0</v>
      </c>
      <c r="F16" s="17">
        <f t="shared" si="1"/>
        <v>0</v>
      </c>
    </row>
    <row r="17" spans="1:187" ht="13.5" thickBot="1" x14ac:dyDescent="0.25">
      <c r="A17" s="41" t="s">
        <v>12</v>
      </c>
      <c r="B17" s="27"/>
      <c r="C17" s="27"/>
      <c r="D17" s="27"/>
      <c r="E17" s="17">
        <f t="shared" si="0"/>
        <v>0</v>
      </c>
      <c r="F17" s="17">
        <f t="shared" si="1"/>
        <v>0</v>
      </c>
    </row>
    <row r="18" spans="1:187" ht="13.5" thickBot="1" x14ac:dyDescent="0.25">
      <c r="A18" s="41" t="s">
        <v>13</v>
      </c>
      <c r="B18" s="27"/>
      <c r="C18" s="27"/>
      <c r="D18" s="27"/>
      <c r="E18" s="17">
        <f t="shared" si="0"/>
        <v>0</v>
      </c>
      <c r="F18" s="17">
        <f t="shared" si="1"/>
        <v>0</v>
      </c>
    </row>
    <row r="19" spans="1:187" ht="13.5" thickBot="1" x14ac:dyDescent="0.25">
      <c r="A19" s="41" t="s">
        <v>14</v>
      </c>
      <c r="B19" s="27"/>
      <c r="C19" s="27"/>
      <c r="D19" s="27"/>
      <c r="E19" s="17">
        <f t="shared" si="0"/>
        <v>0</v>
      </c>
      <c r="F19" s="17">
        <f t="shared" si="1"/>
        <v>0</v>
      </c>
    </row>
    <row r="20" spans="1:187" ht="13.5" thickBot="1" x14ac:dyDescent="0.25">
      <c r="A20" s="41" t="s">
        <v>15</v>
      </c>
      <c r="B20" s="27"/>
      <c r="C20" s="27"/>
      <c r="D20" s="27"/>
      <c r="E20" s="17">
        <f t="shared" si="0"/>
        <v>0</v>
      </c>
      <c r="F20" s="17">
        <f t="shared" si="1"/>
        <v>0</v>
      </c>
    </row>
    <row r="21" spans="1:187" ht="13.5" thickBot="1" x14ac:dyDescent="0.25">
      <c r="A21" s="41" t="s">
        <v>16</v>
      </c>
      <c r="B21" s="27"/>
      <c r="C21" s="27"/>
      <c r="D21" s="27"/>
      <c r="E21" s="17">
        <f t="shared" si="0"/>
        <v>0</v>
      </c>
      <c r="F21" s="17">
        <f t="shared" si="1"/>
        <v>0</v>
      </c>
    </row>
    <row r="22" spans="1:187" ht="15.75" thickBot="1" x14ac:dyDescent="0.3">
      <c r="A22" s="73" t="s">
        <v>121</v>
      </c>
      <c r="B22" s="83">
        <v>80</v>
      </c>
      <c r="C22" s="60"/>
      <c r="D22" s="60"/>
      <c r="E22" s="17">
        <f t="shared" si="0"/>
        <v>0</v>
      </c>
      <c r="F22" s="17">
        <f t="shared" si="1"/>
        <v>0</v>
      </c>
      <c r="G22" s="8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</row>
    <row r="26" spans="1:187" ht="73.5" customHeight="1" x14ac:dyDescent="0.25">
      <c r="D26" s="49" t="s">
        <v>173</v>
      </c>
      <c r="E26" s="100">
        <f>SUM(F2:F22)</f>
        <v>0</v>
      </c>
      <c r="F26" s="101"/>
    </row>
  </sheetData>
  <mergeCells count="1">
    <mergeCell ref="E26:F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9"/>
  <sheetViews>
    <sheetView topLeftCell="A31" zoomScale="130" zoomScaleNormal="130" workbookViewId="0">
      <selection activeCell="E60" sqref="E60"/>
    </sheetView>
  </sheetViews>
  <sheetFormatPr baseColWidth="10" defaultRowHeight="12.75" x14ac:dyDescent="0.2"/>
  <cols>
    <col min="1" max="1" width="43.42578125"/>
    <col min="2" max="2" width="19.7109375"/>
    <col min="3" max="3" width="22.5703125" customWidth="1"/>
    <col min="4" max="4" width="36.5703125" style="4"/>
    <col min="5" max="5" width="17.5703125" style="4" customWidth="1"/>
    <col min="6" max="6" width="16.85546875" style="4" customWidth="1"/>
    <col min="7" max="7" width="16.7109375" style="4" customWidth="1"/>
    <col min="8" max="8" width="21" style="4"/>
    <col min="9" max="9" width="10.28515625"/>
    <col min="10" max="10" width="9.5703125"/>
    <col min="11" max="11" width="10.42578125"/>
  </cols>
  <sheetData>
    <row r="1" spans="1:8" ht="45" x14ac:dyDescent="0.25">
      <c r="A1" s="50" t="s">
        <v>84</v>
      </c>
      <c r="B1" s="50" t="s">
        <v>92</v>
      </c>
      <c r="C1" s="50" t="s">
        <v>82</v>
      </c>
      <c r="D1" s="50" t="s">
        <v>51</v>
      </c>
      <c r="E1" s="50" t="s">
        <v>48</v>
      </c>
      <c r="F1" s="50" t="s">
        <v>52</v>
      </c>
      <c r="G1" s="50" t="s">
        <v>86</v>
      </c>
      <c r="H1" s="50" t="s">
        <v>75</v>
      </c>
    </row>
    <row r="2" spans="1:8" ht="15.75" thickBot="1" x14ac:dyDescent="0.3">
      <c r="A2" s="102" t="s">
        <v>134</v>
      </c>
      <c r="B2" s="102"/>
      <c r="C2" s="102"/>
      <c r="D2" s="102"/>
      <c r="E2" s="102"/>
      <c r="F2" s="102"/>
      <c r="G2" s="102"/>
      <c r="H2" s="102"/>
    </row>
    <row r="3" spans="1:8" ht="12.75" customHeight="1" thickBot="1" x14ac:dyDescent="0.25">
      <c r="A3" s="106" t="s">
        <v>165</v>
      </c>
      <c r="B3" s="18" t="s">
        <v>50</v>
      </c>
      <c r="C3" s="43">
        <v>120</v>
      </c>
      <c r="D3" s="5"/>
      <c r="E3" s="17"/>
      <c r="F3" s="17">
        <f>D3*E3</f>
        <v>0</v>
      </c>
      <c r="G3" s="17">
        <f>C3*D3</f>
        <v>0</v>
      </c>
      <c r="H3" s="33" t="s">
        <v>24</v>
      </c>
    </row>
    <row r="4" spans="1:8" ht="13.5" thickBot="1" x14ac:dyDescent="0.25">
      <c r="A4" s="106" t="s">
        <v>166</v>
      </c>
      <c r="B4" s="18" t="s">
        <v>50</v>
      </c>
      <c r="C4" s="45">
        <v>100</v>
      </c>
      <c r="D4" s="19"/>
      <c r="E4" s="88"/>
      <c r="F4" s="17">
        <f t="shared" ref="F4:F17" si="0">D4*E4</f>
        <v>0</v>
      </c>
      <c r="G4" s="17">
        <f t="shared" ref="G4:G17" si="1">C4*D4</f>
        <v>0</v>
      </c>
      <c r="H4" s="34" t="s">
        <v>25</v>
      </c>
    </row>
    <row r="5" spans="1:8" ht="13.5" thickBot="1" x14ac:dyDescent="0.25">
      <c r="A5" s="106" t="s">
        <v>167</v>
      </c>
      <c r="B5" s="18" t="s">
        <v>50</v>
      </c>
      <c r="C5" s="43">
        <v>60</v>
      </c>
      <c r="D5" s="5"/>
      <c r="E5" s="17"/>
      <c r="F5" s="17">
        <f t="shared" si="0"/>
        <v>0</v>
      </c>
      <c r="G5" s="17">
        <f t="shared" si="1"/>
        <v>0</v>
      </c>
      <c r="H5" s="34" t="s">
        <v>25</v>
      </c>
    </row>
    <row r="6" spans="1:8" ht="13.5" thickBot="1" x14ac:dyDescent="0.25">
      <c r="A6" s="52" t="s">
        <v>3</v>
      </c>
      <c r="B6" s="18" t="s">
        <v>50</v>
      </c>
      <c r="C6" s="43">
        <v>10</v>
      </c>
      <c r="D6" s="5"/>
      <c r="E6" s="17"/>
      <c r="F6" s="17">
        <f t="shared" si="0"/>
        <v>0</v>
      </c>
      <c r="G6" s="17">
        <f t="shared" si="1"/>
        <v>0</v>
      </c>
      <c r="H6" s="33" t="s">
        <v>24</v>
      </c>
    </row>
    <row r="7" spans="1:8" ht="15.75" thickBot="1" x14ac:dyDescent="0.25">
      <c r="A7" s="106" t="s">
        <v>168</v>
      </c>
      <c r="B7" s="87" t="s">
        <v>50</v>
      </c>
      <c r="C7" s="87">
        <v>50</v>
      </c>
      <c r="D7" s="89"/>
      <c r="E7" s="88"/>
      <c r="F7" s="17">
        <f t="shared" si="0"/>
        <v>0</v>
      </c>
      <c r="G7" s="17">
        <f t="shared" si="1"/>
        <v>0</v>
      </c>
      <c r="H7" s="88" t="s">
        <v>25</v>
      </c>
    </row>
    <row r="8" spans="1:8" ht="13.5" thickBot="1" x14ac:dyDescent="0.25">
      <c r="A8" s="11" t="s">
        <v>170</v>
      </c>
      <c r="B8" s="18" t="s">
        <v>50</v>
      </c>
      <c r="C8" s="43"/>
      <c r="D8" s="5"/>
      <c r="E8" s="17"/>
      <c r="F8" s="17">
        <f t="shared" si="0"/>
        <v>0</v>
      </c>
      <c r="G8" s="17">
        <f t="shared" si="1"/>
        <v>0</v>
      </c>
      <c r="H8" s="33" t="s">
        <v>24</v>
      </c>
    </row>
    <row r="9" spans="1:8" ht="13.5" thickBot="1" x14ac:dyDescent="0.25">
      <c r="A9" s="11" t="s">
        <v>169</v>
      </c>
      <c r="B9" s="18" t="s">
        <v>50</v>
      </c>
      <c r="C9" s="43"/>
      <c r="D9" s="5"/>
      <c r="E9" s="17"/>
      <c r="F9" s="17">
        <f t="shared" si="0"/>
        <v>0</v>
      </c>
      <c r="G9" s="17">
        <f t="shared" si="1"/>
        <v>0</v>
      </c>
      <c r="H9" s="33" t="s">
        <v>24</v>
      </c>
    </row>
    <row r="10" spans="1:8" ht="13.5" thickBot="1" x14ac:dyDescent="0.25">
      <c r="A10" s="7" t="s">
        <v>17</v>
      </c>
      <c r="B10" s="18" t="s">
        <v>50</v>
      </c>
      <c r="C10" s="43"/>
      <c r="D10" s="5"/>
      <c r="E10" s="17"/>
      <c r="F10" s="17">
        <f t="shared" si="0"/>
        <v>0</v>
      </c>
      <c r="G10" s="17">
        <f t="shared" si="1"/>
        <v>0</v>
      </c>
      <c r="H10" s="33" t="s">
        <v>24</v>
      </c>
    </row>
    <row r="11" spans="1:8" ht="13.5" thickBot="1" x14ac:dyDescent="0.25">
      <c r="A11" s="7" t="s">
        <v>18</v>
      </c>
      <c r="B11" s="18" t="s">
        <v>50</v>
      </c>
      <c r="C11" s="43"/>
      <c r="D11" s="5"/>
      <c r="E11" s="17"/>
      <c r="F11" s="17">
        <f t="shared" si="0"/>
        <v>0</v>
      </c>
      <c r="G11" s="17">
        <f t="shared" si="1"/>
        <v>0</v>
      </c>
      <c r="H11" s="33" t="s">
        <v>24</v>
      </c>
    </row>
    <row r="12" spans="1:8" ht="13.5" thickBot="1" x14ac:dyDescent="0.25">
      <c r="A12" s="7" t="s">
        <v>23</v>
      </c>
      <c r="B12" s="18" t="s">
        <v>50</v>
      </c>
      <c r="C12" s="43"/>
      <c r="D12" s="5"/>
      <c r="E12" s="17"/>
      <c r="F12" s="17">
        <f t="shared" si="0"/>
        <v>0</v>
      </c>
      <c r="G12" s="17">
        <f t="shared" si="1"/>
        <v>0</v>
      </c>
      <c r="H12" s="33" t="s">
        <v>24</v>
      </c>
    </row>
    <row r="13" spans="1:8" ht="13.5" thickBot="1" x14ac:dyDescent="0.25">
      <c r="A13" s="78" t="s">
        <v>77</v>
      </c>
      <c r="B13" s="18" t="s">
        <v>50</v>
      </c>
      <c r="C13" s="43"/>
      <c r="D13" s="5"/>
      <c r="E13" s="17"/>
      <c r="F13" s="17">
        <f t="shared" si="0"/>
        <v>0</v>
      </c>
      <c r="G13" s="17">
        <f t="shared" si="1"/>
        <v>0</v>
      </c>
      <c r="H13" s="33" t="s">
        <v>24</v>
      </c>
    </row>
    <row r="14" spans="1:8" ht="13.5" thickBot="1" x14ac:dyDescent="0.25">
      <c r="A14" s="78" t="s">
        <v>78</v>
      </c>
      <c r="B14" s="18" t="s">
        <v>50</v>
      </c>
      <c r="C14" s="43"/>
      <c r="D14" s="17"/>
      <c r="E14" s="17"/>
      <c r="F14" s="17">
        <f t="shared" si="0"/>
        <v>0</v>
      </c>
      <c r="G14" s="17">
        <f t="shared" si="1"/>
        <v>0</v>
      </c>
      <c r="H14" s="33" t="s">
        <v>24</v>
      </c>
    </row>
    <row r="15" spans="1:8" ht="13.5" thickBot="1" x14ac:dyDescent="0.25">
      <c r="A15" s="109" t="s">
        <v>79</v>
      </c>
      <c r="B15" s="18" t="s">
        <v>50</v>
      </c>
      <c r="C15" s="43"/>
      <c r="D15" s="17"/>
      <c r="E15" s="17"/>
      <c r="F15" s="17">
        <f t="shared" si="0"/>
        <v>0</v>
      </c>
      <c r="G15" s="17">
        <f t="shared" si="1"/>
        <v>0</v>
      </c>
      <c r="H15" s="33" t="s">
        <v>24</v>
      </c>
    </row>
    <row r="16" spans="1:8" ht="13.5" thickBot="1" x14ac:dyDescent="0.25">
      <c r="A16" s="11" t="s">
        <v>171</v>
      </c>
      <c r="B16" s="18" t="s">
        <v>50</v>
      </c>
      <c r="C16" s="43"/>
      <c r="D16" s="5"/>
      <c r="E16" s="17"/>
      <c r="F16" s="17">
        <f t="shared" si="0"/>
        <v>0</v>
      </c>
      <c r="G16" s="17">
        <f t="shared" si="1"/>
        <v>0</v>
      </c>
      <c r="H16" s="33" t="s">
        <v>24</v>
      </c>
    </row>
    <row r="17" spans="1:8" ht="13.5" thickBot="1" x14ac:dyDescent="0.25">
      <c r="A17" s="1" t="s">
        <v>160</v>
      </c>
      <c r="B17" s="93" t="s">
        <v>50</v>
      </c>
      <c r="C17" s="92"/>
      <c r="D17" s="17"/>
      <c r="E17" s="17"/>
      <c r="F17" s="17">
        <f t="shared" si="0"/>
        <v>0</v>
      </c>
      <c r="G17" s="17">
        <f t="shared" si="1"/>
        <v>0</v>
      </c>
      <c r="H17" s="17"/>
    </row>
    <row r="18" spans="1:8" ht="15.75" thickBot="1" x14ac:dyDescent="0.3">
      <c r="A18" s="102" t="s">
        <v>93</v>
      </c>
      <c r="B18" s="102"/>
      <c r="C18" s="102"/>
      <c r="D18" s="102"/>
      <c r="E18" s="102"/>
      <c r="F18" s="102"/>
      <c r="G18" s="102"/>
      <c r="H18" s="102"/>
    </row>
    <row r="19" spans="1:8" ht="13.5" thickBot="1" x14ac:dyDescent="0.25">
      <c r="A19" s="110" t="s">
        <v>165</v>
      </c>
      <c r="B19" s="47" t="s">
        <v>41</v>
      </c>
      <c r="C19" s="47">
        <v>10</v>
      </c>
      <c r="D19" s="13"/>
      <c r="E19" s="17"/>
      <c r="F19" s="17">
        <f>D19*E19</f>
        <v>0</v>
      </c>
      <c r="G19" s="13">
        <f>C19*D19</f>
        <v>0</v>
      </c>
      <c r="H19" s="12"/>
    </row>
    <row r="20" spans="1:8" ht="13.5" thickBot="1" x14ac:dyDescent="0.25">
      <c r="A20" s="110" t="s">
        <v>166</v>
      </c>
      <c r="B20" s="17" t="s">
        <v>32</v>
      </c>
      <c r="C20" s="17">
        <v>8</v>
      </c>
      <c r="D20" s="13"/>
      <c r="E20" s="17"/>
      <c r="F20" s="17">
        <f t="shared" ref="F20:F31" si="2">D20*E20</f>
        <v>0</v>
      </c>
      <c r="G20" s="13">
        <f t="shared" ref="G20:G31" si="3">C20*D20</f>
        <v>0</v>
      </c>
      <c r="H20" s="14"/>
    </row>
    <row r="21" spans="1:8" ht="13.5" thickBot="1" x14ac:dyDescent="0.25">
      <c r="A21" s="110" t="s">
        <v>167</v>
      </c>
      <c r="B21" s="47" t="s">
        <v>41</v>
      </c>
      <c r="C21" s="47">
        <v>4</v>
      </c>
      <c r="D21" s="13"/>
      <c r="E21" s="17"/>
      <c r="F21" s="17">
        <f t="shared" si="2"/>
        <v>0</v>
      </c>
      <c r="G21" s="13">
        <f t="shared" si="3"/>
        <v>0</v>
      </c>
      <c r="H21" s="13"/>
    </row>
    <row r="22" spans="1:8" ht="13.5" thickBot="1" x14ac:dyDescent="0.25">
      <c r="A22" s="110" t="s">
        <v>168</v>
      </c>
      <c r="B22" s="47" t="s">
        <v>41</v>
      </c>
      <c r="C22" s="47"/>
      <c r="D22" s="17"/>
      <c r="E22" s="17"/>
      <c r="F22" s="17">
        <f t="shared" si="2"/>
        <v>0</v>
      </c>
      <c r="G22" s="13">
        <f t="shared" si="3"/>
        <v>0</v>
      </c>
      <c r="H22" s="17"/>
    </row>
    <row r="23" spans="1:8" ht="13.5" thickBot="1" x14ac:dyDescent="0.25">
      <c r="A23" s="111" t="s">
        <v>170</v>
      </c>
      <c r="B23" s="47" t="s">
        <v>41</v>
      </c>
      <c r="C23" s="47"/>
      <c r="D23" s="17"/>
      <c r="E23" s="17"/>
      <c r="F23" s="17">
        <f t="shared" si="2"/>
        <v>0</v>
      </c>
      <c r="G23" s="13">
        <f t="shared" si="3"/>
        <v>0</v>
      </c>
      <c r="H23" s="17"/>
    </row>
    <row r="24" spans="1:8" ht="13.5" thickBot="1" x14ac:dyDescent="0.25">
      <c r="A24" s="111" t="s">
        <v>169</v>
      </c>
      <c r="B24" s="47" t="s">
        <v>41</v>
      </c>
      <c r="C24" s="47"/>
      <c r="D24" s="17"/>
      <c r="E24" s="17"/>
      <c r="F24" s="17">
        <f t="shared" si="2"/>
        <v>0</v>
      </c>
      <c r="G24" s="13">
        <f t="shared" si="3"/>
        <v>0</v>
      </c>
      <c r="H24" s="17"/>
    </row>
    <row r="25" spans="1:8" ht="13.5" thickBot="1" x14ac:dyDescent="0.25">
      <c r="A25" s="90" t="s">
        <v>8</v>
      </c>
      <c r="B25" s="47" t="s">
        <v>41</v>
      </c>
      <c r="C25" s="47"/>
      <c r="D25" s="17"/>
      <c r="E25" s="17"/>
      <c r="F25" s="17">
        <f t="shared" si="2"/>
        <v>0</v>
      </c>
      <c r="G25" s="13">
        <f t="shared" si="3"/>
        <v>0</v>
      </c>
      <c r="H25" s="17"/>
    </row>
    <row r="26" spans="1:8" ht="13.5" thickBot="1" x14ac:dyDescent="0.25">
      <c r="A26" s="90" t="s">
        <v>10</v>
      </c>
      <c r="B26" s="47" t="s">
        <v>41</v>
      </c>
      <c r="C26" s="47"/>
      <c r="D26" s="17"/>
      <c r="E26" s="17"/>
      <c r="F26" s="17">
        <f t="shared" si="2"/>
        <v>0</v>
      </c>
      <c r="G26" s="13">
        <f t="shared" si="3"/>
        <v>0</v>
      </c>
      <c r="H26" s="17"/>
    </row>
    <row r="27" spans="1:8" ht="13.5" thickBot="1" x14ac:dyDescent="0.25">
      <c r="A27" s="90" t="s">
        <v>23</v>
      </c>
      <c r="B27" s="47" t="s">
        <v>41</v>
      </c>
      <c r="C27" s="47"/>
      <c r="D27" s="17"/>
      <c r="E27" s="17"/>
      <c r="F27" s="17">
        <f t="shared" si="2"/>
        <v>0</v>
      </c>
      <c r="G27" s="13">
        <f t="shared" si="3"/>
        <v>0</v>
      </c>
      <c r="H27" s="17"/>
    </row>
    <row r="28" spans="1:8" ht="13.5" thickBot="1" x14ac:dyDescent="0.25">
      <c r="A28" s="112" t="s">
        <v>77</v>
      </c>
      <c r="B28" s="47" t="s">
        <v>41</v>
      </c>
      <c r="C28" s="47"/>
      <c r="D28" s="17"/>
      <c r="E28" s="17"/>
      <c r="F28" s="17">
        <f t="shared" si="2"/>
        <v>0</v>
      </c>
      <c r="G28" s="13">
        <f t="shared" si="3"/>
        <v>0</v>
      </c>
      <c r="H28" s="17"/>
    </row>
    <row r="29" spans="1:8" ht="13.5" thickBot="1" x14ac:dyDescent="0.25">
      <c r="A29" s="112" t="s">
        <v>78</v>
      </c>
      <c r="B29" s="47" t="s">
        <v>41</v>
      </c>
      <c r="C29" s="47"/>
      <c r="D29" s="17"/>
      <c r="E29" s="17"/>
      <c r="F29" s="17">
        <f t="shared" si="2"/>
        <v>0</v>
      </c>
      <c r="G29" s="13">
        <f t="shared" si="3"/>
        <v>0</v>
      </c>
      <c r="H29" s="17"/>
    </row>
    <row r="30" spans="1:8" ht="13.5" thickBot="1" x14ac:dyDescent="0.25">
      <c r="A30" s="20" t="s">
        <v>79</v>
      </c>
      <c r="B30" s="47" t="s">
        <v>41</v>
      </c>
      <c r="C30" s="47"/>
      <c r="D30" s="17"/>
      <c r="E30" s="17"/>
      <c r="F30" s="17">
        <f t="shared" si="2"/>
        <v>0</v>
      </c>
      <c r="G30" s="13">
        <f t="shared" si="3"/>
        <v>0</v>
      </c>
      <c r="H30" s="17"/>
    </row>
    <row r="31" spans="1:8" ht="13.5" thickBot="1" x14ac:dyDescent="0.25">
      <c r="A31" s="111" t="s">
        <v>171</v>
      </c>
      <c r="B31" s="47" t="s">
        <v>41</v>
      </c>
      <c r="C31" s="47"/>
      <c r="D31" s="17"/>
      <c r="E31" s="17"/>
      <c r="F31" s="17">
        <f t="shared" si="2"/>
        <v>0</v>
      </c>
      <c r="G31" s="13">
        <f t="shared" si="3"/>
        <v>0</v>
      </c>
      <c r="H31" s="17"/>
    </row>
    <row r="32" spans="1:8" ht="15.75" thickBot="1" x14ac:dyDescent="0.3">
      <c r="A32" s="102" t="s">
        <v>110</v>
      </c>
      <c r="B32" s="102"/>
      <c r="C32" s="102"/>
      <c r="D32" s="102"/>
      <c r="E32" s="102"/>
      <c r="F32" s="102"/>
      <c r="G32" s="102"/>
      <c r="H32" s="102"/>
    </row>
    <row r="33" spans="1:7" ht="60" x14ac:dyDescent="0.2">
      <c r="A33" s="61" t="s">
        <v>84</v>
      </c>
      <c r="B33" s="61" t="s">
        <v>82</v>
      </c>
      <c r="C33" s="61" t="s">
        <v>111</v>
      </c>
      <c r="D33" s="61" t="s">
        <v>48</v>
      </c>
      <c r="E33" s="61" t="s">
        <v>112</v>
      </c>
      <c r="F33" s="61" t="s">
        <v>86</v>
      </c>
      <c r="G33" s="61" t="s">
        <v>75</v>
      </c>
    </row>
    <row r="34" spans="1:7" x14ac:dyDescent="0.2">
      <c r="A34" s="106" t="s">
        <v>165</v>
      </c>
      <c r="B34" s="59">
        <f>120*17</f>
        <v>2040</v>
      </c>
      <c r="C34" s="52"/>
      <c r="D34" s="52"/>
      <c r="E34" s="107">
        <f>C34*D34</f>
        <v>0</v>
      </c>
      <c r="F34" s="52">
        <f>B34*C34</f>
        <v>0</v>
      </c>
      <c r="G34" s="53"/>
    </row>
    <row r="35" spans="1:7" x14ac:dyDescent="0.2">
      <c r="A35" s="106" t="s">
        <v>166</v>
      </c>
      <c r="B35" s="59">
        <f>100*17</f>
        <v>1700</v>
      </c>
      <c r="C35" s="52"/>
      <c r="D35" s="52"/>
      <c r="E35" s="107">
        <f t="shared" ref="E35:E54" si="4">C35*D35</f>
        <v>0</v>
      </c>
      <c r="F35" s="52">
        <f t="shared" ref="F35:F39" si="5">B35*C35</f>
        <v>0</v>
      </c>
      <c r="G35" s="53"/>
    </row>
    <row r="36" spans="1:7" x14ac:dyDescent="0.2">
      <c r="A36" s="106" t="s">
        <v>167</v>
      </c>
      <c r="B36" s="59">
        <f>60*17</f>
        <v>1020</v>
      </c>
      <c r="C36" s="52"/>
      <c r="D36" s="52"/>
      <c r="E36" s="107">
        <f t="shared" si="4"/>
        <v>0</v>
      </c>
      <c r="F36" s="52">
        <f t="shared" si="5"/>
        <v>0</v>
      </c>
      <c r="G36" s="53"/>
    </row>
    <row r="37" spans="1:7" x14ac:dyDescent="0.2">
      <c r="A37" s="52" t="s">
        <v>3</v>
      </c>
      <c r="B37" s="59">
        <f>10*17</f>
        <v>170</v>
      </c>
      <c r="C37" s="52"/>
      <c r="D37" s="52"/>
      <c r="E37" s="107">
        <f t="shared" si="4"/>
        <v>0</v>
      </c>
      <c r="F37" s="52">
        <f t="shared" si="5"/>
        <v>0</v>
      </c>
      <c r="G37" s="53"/>
    </row>
    <row r="38" spans="1:7" x14ac:dyDescent="0.2">
      <c r="A38" s="106" t="s">
        <v>168</v>
      </c>
      <c r="B38" s="59">
        <f>50*17</f>
        <v>850</v>
      </c>
      <c r="C38" s="52"/>
      <c r="D38" s="52"/>
      <c r="E38" s="107">
        <f t="shared" si="4"/>
        <v>0</v>
      </c>
      <c r="F38" s="52">
        <f t="shared" si="5"/>
        <v>0</v>
      </c>
      <c r="G38" s="53"/>
    </row>
    <row r="39" spans="1:7" x14ac:dyDescent="0.2">
      <c r="A39" s="52" t="s">
        <v>5</v>
      </c>
      <c r="B39" s="59"/>
      <c r="C39" s="59"/>
      <c r="D39" s="59"/>
      <c r="E39" s="107">
        <f t="shared" si="4"/>
        <v>0</v>
      </c>
      <c r="F39" s="52">
        <f t="shared" si="5"/>
        <v>0</v>
      </c>
      <c r="G39" s="53"/>
    </row>
    <row r="40" spans="1:7" x14ac:dyDescent="0.2">
      <c r="A40" s="52" t="s">
        <v>6</v>
      </c>
      <c r="B40" s="59"/>
      <c r="C40" s="59"/>
      <c r="D40" s="59"/>
      <c r="E40" s="107">
        <f t="shared" si="4"/>
        <v>0</v>
      </c>
      <c r="F40" s="52">
        <f t="shared" ref="F39:F54" si="6">B40*C40</f>
        <v>0</v>
      </c>
      <c r="G40" s="53"/>
    </row>
    <row r="41" spans="1:7" x14ac:dyDescent="0.2">
      <c r="A41" s="114" t="s">
        <v>85</v>
      </c>
      <c r="B41" s="59"/>
      <c r="C41" s="59"/>
      <c r="D41" s="59"/>
      <c r="E41" s="107">
        <f t="shared" si="4"/>
        <v>0</v>
      </c>
      <c r="F41" s="52">
        <f t="shared" si="6"/>
        <v>0</v>
      </c>
      <c r="G41" s="53"/>
    </row>
    <row r="42" spans="1:7" x14ac:dyDescent="0.2">
      <c r="A42" s="52" t="s">
        <v>8</v>
      </c>
      <c r="B42" s="59"/>
      <c r="C42" s="59"/>
      <c r="D42" s="59"/>
      <c r="E42" s="107">
        <f t="shared" si="4"/>
        <v>0</v>
      </c>
      <c r="F42" s="52">
        <f t="shared" si="6"/>
        <v>0</v>
      </c>
      <c r="G42" s="53"/>
    </row>
    <row r="43" spans="1:7" x14ac:dyDescent="0.2">
      <c r="A43" s="52" t="s">
        <v>9</v>
      </c>
      <c r="B43" s="59"/>
      <c r="C43" s="59"/>
      <c r="D43" s="59"/>
      <c r="E43" s="107">
        <f t="shared" si="4"/>
        <v>0</v>
      </c>
      <c r="F43" s="52">
        <f t="shared" si="6"/>
        <v>0</v>
      </c>
      <c r="G43" s="53"/>
    </row>
    <row r="44" spans="1:7" x14ac:dyDescent="0.2">
      <c r="A44" s="52" t="s">
        <v>76</v>
      </c>
      <c r="B44" s="59"/>
      <c r="C44" s="59"/>
      <c r="D44" s="59"/>
      <c r="E44" s="107">
        <f t="shared" si="4"/>
        <v>0</v>
      </c>
      <c r="F44" s="52">
        <f t="shared" si="6"/>
        <v>0</v>
      </c>
      <c r="G44" s="53"/>
    </row>
    <row r="45" spans="1:7" x14ac:dyDescent="0.2">
      <c r="A45" s="70" t="s">
        <v>79</v>
      </c>
      <c r="B45" s="63"/>
      <c r="C45" s="59"/>
      <c r="D45" s="59"/>
      <c r="E45" s="107">
        <f t="shared" si="4"/>
        <v>0</v>
      </c>
      <c r="F45" s="52">
        <f t="shared" si="6"/>
        <v>0</v>
      </c>
      <c r="G45" s="53"/>
    </row>
    <row r="46" spans="1:7" x14ac:dyDescent="0.2">
      <c r="A46" s="52" t="s">
        <v>19</v>
      </c>
      <c r="B46" s="59"/>
      <c r="C46" s="59"/>
      <c r="D46" s="59"/>
      <c r="E46" s="107">
        <f t="shared" si="4"/>
        <v>0</v>
      </c>
      <c r="F46" s="52">
        <f t="shared" si="6"/>
        <v>0</v>
      </c>
      <c r="G46" s="53"/>
    </row>
    <row r="47" spans="1:7" x14ac:dyDescent="0.2">
      <c r="A47" s="52" t="s">
        <v>20</v>
      </c>
      <c r="B47" s="59"/>
      <c r="C47" s="59"/>
      <c r="D47" s="59"/>
      <c r="E47" s="107">
        <f t="shared" si="4"/>
        <v>0</v>
      </c>
      <c r="F47" s="52">
        <f t="shared" si="6"/>
        <v>0</v>
      </c>
      <c r="G47" s="53"/>
    </row>
    <row r="48" spans="1:7" x14ac:dyDescent="0.2">
      <c r="A48" s="52" t="s">
        <v>10</v>
      </c>
      <c r="B48" s="59"/>
      <c r="C48" s="59"/>
      <c r="D48" s="59"/>
      <c r="E48" s="107">
        <f t="shared" si="4"/>
        <v>0</v>
      </c>
      <c r="F48" s="52">
        <f t="shared" si="6"/>
        <v>0</v>
      </c>
      <c r="G48" s="53"/>
    </row>
    <row r="49" spans="1:7" x14ac:dyDescent="0.2">
      <c r="A49" s="52" t="s">
        <v>11</v>
      </c>
      <c r="B49" s="59"/>
      <c r="C49" s="59"/>
      <c r="D49" s="59"/>
      <c r="E49" s="107">
        <f t="shared" si="4"/>
        <v>0</v>
      </c>
      <c r="F49" s="52">
        <f t="shared" si="6"/>
        <v>0</v>
      </c>
      <c r="G49" s="53"/>
    </row>
    <row r="50" spans="1:7" x14ac:dyDescent="0.2">
      <c r="A50" s="52" t="s">
        <v>12</v>
      </c>
      <c r="B50" s="59"/>
      <c r="C50" s="59"/>
      <c r="D50" s="59"/>
      <c r="E50" s="107">
        <f t="shared" si="4"/>
        <v>0</v>
      </c>
      <c r="F50" s="52">
        <f t="shared" si="6"/>
        <v>0</v>
      </c>
      <c r="G50" s="53"/>
    </row>
    <row r="51" spans="1:7" x14ac:dyDescent="0.2">
      <c r="A51" s="52" t="s">
        <v>13</v>
      </c>
      <c r="B51" s="59"/>
      <c r="C51" s="59"/>
      <c r="D51" s="59"/>
      <c r="E51" s="107">
        <f t="shared" si="4"/>
        <v>0</v>
      </c>
      <c r="F51" s="52">
        <f t="shared" si="6"/>
        <v>0</v>
      </c>
      <c r="G51" s="53"/>
    </row>
    <row r="52" spans="1:7" x14ac:dyDescent="0.2">
      <c r="A52" s="52" t="s">
        <v>14</v>
      </c>
      <c r="B52" s="59"/>
      <c r="C52" s="59"/>
      <c r="D52" s="59"/>
      <c r="E52" s="107">
        <f t="shared" si="4"/>
        <v>0</v>
      </c>
      <c r="F52" s="52">
        <f t="shared" si="6"/>
        <v>0</v>
      </c>
      <c r="G52" s="53"/>
    </row>
    <row r="53" spans="1:7" x14ac:dyDescent="0.2">
      <c r="A53" s="52" t="s">
        <v>15</v>
      </c>
      <c r="B53" s="59"/>
      <c r="C53" s="59"/>
      <c r="D53" s="59"/>
      <c r="E53" s="107">
        <f t="shared" si="4"/>
        <v>0</v>
      </c>
      <c r="F53" s="52">
        <f t="shared" si="6"/>
        <v>0</v>
      </c>
      <c r="G53" s="53"/>
    </row>
    <row r="54" spans="1:7" x14ac:dyDescent="0.2">
      <c r="A54" s="52" t="s">
        <v>16</v>
      </c>
      <c r="B54" s="59"/>
      <c r="C54" s="59"/>
      <c r="D54" s="59"/>
      <c r="E54" s="107">
        <f t="shared" si="4"/>
        <v>0</v>
      </c>
      <c r="F54" s="52">
        <f t="shared" si="6"/>
        <v>0</v>
      </c>
      <c r="G54" s="53"/>
    </row>
    <row r="59" spans="1:7" ht="45" x14ac:dyDescent="0.25">
      <c r="E59" s="113" t="s">
        <v>173</v>
      </c>
      <c r="F59" s="100">
        <f>SUM(G3:G17,G19:G31,F34:F54)</f>
        <v>0</v>
      </c>
      <c r="G59" s="101"/>
    </row>
  </sheetData>
  <mergeCells count="4">
    <mergeCell ref="F59:G59"/>
    <mergeCell ref="A32:H32"/>
    <mergeCell ref="A18:H18"/>
    <mergeCell ref="A2:H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7"/>
  <sheetViews>
    <sheetView topLeftCell="B1" workbookViewId="0">
      <selection activeCell="D35" sqref="D35:D36"/>
    </sheetView>
  </sheetViews>
  <sheetFormatPr baseColWidth="10" defaultColWidth="11.5703125" defaultRowHeight="12.75" x14ac:dyDescent="0.2"/>
  <cols>
    <col min="1" max="3" width="52.5703125" style="8" customWidth="1"/>
    <col min="4" max="4" width="40.85546875" style="8" customWidth="1"/>
    <col min="5" max="5" width="17" style="8" customWidth="1"/>
    <col min="6" max="7" width="34.42578125" style="8" customWidth="1"/>
    <col min="8" max="8" width="35.5703125" customWidth="1"/>
  </cols>
  <sheetData>
    <row r="1" spans="1:8" ht="30.75" thickBot="1" x14ac:dyDescent="0.25">
      <c r="A1" s="35" t="s">
        <v>71</v>
      </c>
      <c r="B1" s="46" t="s">
        <v>82</v>
      </c>
      <c r="C1" s="35" t="s">
        <v>137</v>
      </c>
      <c r="D1" s="36" t="s">
        <v>72</v>
      </c>
      <c r="E1" s="36" t="s">
        <v>73</v>
      </c>
      <c r="F1" s="36" t="s">
        <v>74</v>
      </c>
      <c r="G1" s="61" t="s">
        <v>86</v>
      </c>
      <c r="H1" s="37" t="s">
        <v>75</v>
      </c>
    </row>
    <row r="2" spans="1:8" x14ac:dyDescent="0.2">
      <c r="A2" s="38" t="s">
        <v>135</v>
      </c>
      <c r="B2" s="38">
        <f>1*12</f>
        <v>12</v>
      </c>
      <c r="C2" s="38" t="s">
        <v>136</v>
      </c>
      <c r="D2" s="38"/>
      <c r="E2" s="38"/>
      <c r="F2" s="38">
        <f>D2*E2</f>
        <v>0</v>
      </c>
      <c r="G2" s="38">
        <f>B2*D2</f>
        <v>0</v>
      </c>
      <c r="H2" s="38"/>
    </row>
    <row r="3" spans="1:8" x14ac:dyDescent="0.2">
      <c r="A3" s="40" t="s">
        <v>138</v>
      </c>
      <c r="B3" s="38">
        <f>2*12</f>
        <v>24</v>
      </c>
      <c r="C3" s="38" t="s">
        <v>136</v>
      </c>
      <c r="D3" s="38"/>
      <c r="E3" s="38"/>
      <c r="F3" s="38">
        <f t="shared" ref="F3:F12" si="0">D3*E3</f>
        <v>0</v>
      </c>
      <c r="G3" s="38">
        <f t="shared" ref="G3:G12" si="1">B3*D3</f>
        <v>0</v>
      </c>
      <c r="H3" s="38"/>
    </row>
    <row r="4" spans="1:8" x14ac:dyDescent="0.2">
      <c r="A4" s="40" t="s">
        <v>139</v>
      </c>
      <c r="B4" s="38"/>
      <c r="C4" s="38" t="s">
        <v>136</v>
      </c>
      <c r="D4" s="38"/>
      <c r="E4" s="38"/>
      <c r="F4" s="38">
        <f t="shared" si="0"/>
        <v>0</v>
      </c>
      <c r="G4" s="38">
        <f t="shared" si="1"/>
        <v>0</v>
      </c>
      <c r="H4" s="38"/>
    </row>
    <row r="5" spans="1:8" x14ac:dyDescent="0.2">
      <c r="A5" s="38" t="s">
        <v>42</v>
      </c>
      <c r="B5" s="38"/>
      <c r="C5" s="38" t="s">
        <v>43</v>
      </c>
      <c r="D5" s="38"/>
      <c r="E5" s="38"/>
      <c r="F5" s="38">
        <f t="shared" si="0"/>
        <v>0</v>
      </c>
      <c r="G5" s="38">
        <f t="shared" si="1"/>
        <v>0</v>
      </c>
      <c r="H5" s="38"/>
    </row>
    <row r="6" spans="1:8" ht="25.5" x14ac:dyDescent="0.2">
      <c r="A6" s="38" t="s">
        <v>69</v>
      </c>
      <c r="B6" s="38"/>
      <c r="C6" s="38" t="s">
        <v>130</v>
      </c>
      <c r="D6" s="38"/>
      <c r="E6" s="38"/>
      <c r="F6" s="38">
        <f t="shared" si="0"/>
        <v>0</v>
      </c>
      <c r="G6" s="38">
        <f t="shared" si="1"/>
        <v>0</v>
      </c>
      <c r="H6" s="71" t="s">
        <v>172</v>
      </c>
    </row>
    <row r="7" spans="1:8" x14ac:dyDescent="0.2">
      <c r="A7" s="38" t="s">
        <v>140</v>
      </c>
      <c r="B7" s="38">
        <v>22</v>
      </c>
      <c r="C7" s="71" t="s">
        <v>130</v>
      </c>
      <c r="D7" s="38"/>
      <c r="E7" s="38"/>
      <c r="F7" s="38">
        <f t="shared" si="0"/>
        <v>0</v>
      </c>
      <c r="G7" s="38">
        <f t="shared" si="1"/>
        <v>0</v>
      </c>
      <c r="H7" s="38"/>
    </row>
    <row r="8" spans="1:8" x14ac:dyDescent="0.2">
      <c r="A8" s="38" t="s">
        <v>141</v>
      </c>
      <c r="B8" s="38">
        <v>32</v>
      </c>
      <c r="C8" s="71"/>
      <c r="D8" s="38"/>
      <c r="E8" s="38"/>
      <c r="F8" s="38">
        <f t="shared" si="0"/>
        <v>0</v>
      </c>
      <c r="G8" s="38">
        <f t="shared" si="1"/>
        <v>0</v>
      </c>
      <c r="H8" s="38"/>
    </row>
    <row r="9" spans="1:8" ht="15" x14ac:dyDescent="0.2">
      <c r="A9" s="39" t="s">
        <v>44</v>
      </c>
      <c r="B9" s="39"/>
      <c r="C9" s="71" t="s">
        <v>130</v>
      </c>
      <c r="D9" s="38"/>
      <c r="E9" s="38"/>
      <c r="F9" s="38">
        <f t="shared" si="0"/>
        <v>0</v>
      </c>
      <c r="G9" s="38">
        <f t="shared" si="1"/>
        <v>0</v>
      </c>
      <c r="H9" s="38"/>
    </row>
    <row r="10" spans="1:8" x14ac:dyDescent="0.2">
      <c r="A10" s="38" t="s">
        <v>70</v>
      </c>
      <c r="B10" s="38"/>
      <c r="C10" s="71" t="s">
        <v>130</v>
      </c>
      <c r="D10" s="38"/>
      <c r="E10" s="38"/>
      <c r="F10" s="38">
        <f t="shared" si="0"/>
        <v>0</v>
      </c>
      <c r="G10" s="38">
        <f t="shared" si="1"/>
        <v>0</v>
      </c>
      <c r="H10" s="38"/>
    </row>
    <row r="11" spans="1:8" x14ac:dyDescent="0.2">
      <c r="A11" s="40" t="s">
        <v>45</v>
      </c>
      <c r="B11" s="40"/>
      <c r="C11" s="71" t="s">
        <v>130</v>
      </c>
      <c r="D11" s="38"/>
      <c r="E11" s="38"/>
      <c r="F11" s="38">
        <f t="shared" si="0"/>
        <v>0</v>
      </c>
      <c r="G11" s="38">
        <f t="shared" si="1"/>
        <v>0</v>
      </c>
      <c r="H11" s="38"/>
    </row>
    <row r="12" spans="1:8" x14ac:dyDescent="0.2">
      <c r="A12" s="40" t="s">
        <v>46</v>
      </c>
      <c r="B12" s="40"/>
      <c r="C12" s="71" t="s">
        <v>130</v>
      </c>
      <c r="D12" s="38"/>
      <c r="E12" s="38"/>
      <c r="F12" s="38">
        <f t="shared" si="0"/>
        <v>0</v>
      </c>
      <c r="G12" s="38">
        <f t="shared" si="1"/>
        <v>0</v>
      </c>
      <c r="H12" s="38"/>
    </row>
    <row r="17" spans="4:6" ht="15" x14ac:dyDescent="0.25">
      <c r="D17" s="49" t="s">
        <v>173</v>
      </c>
      <c r="E17" s="100">
        <f>SUM(G2:G12)</f>
        <v>0</v>
      </c>
      <c r="F17" s="101"/>
    </row>
  </sheetData>
  <mergeCells count="1">
    <mergeCell ref="E17:F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6"/>
  <sheetViews>
    <sheetView zoomScale="130" zoomScaleNormal="130" workbookViewId="0">
      <selection activeCell="E17" sqref="E17"/>
    </sheetView>
  </sheetViews>
  <sheetFormatPr baseColWidth="10" defaultRowHeight="12.75" x14ac:dyDescent="0.2"/>
  <cols>
    <col min="1" max="1" width="43.42578125" style="15"/>
    <col min="2" max="2" width="18" style="15" customWidth="1"/>
    <col min="3" max="3" width="36.5703125" style="15"/>
    <col min="4" max="4" width="22.7109375" style="15" customWidth="1"/>
    <col min="5" max="6" width="19.28515625" style="15" customWidth="1"/>
    <col min="7" max="7" width="26.28515625" style="15" customWidth="1"/>
    <col min="8" max="8" width="10.28515625"/>
    <col min="9" max="9" width="9.5703125"/>
    <col min="10" max="10" width="10.42578125"/>
  </cols>
  <sheetData>
    <row r="1" spans="1:7" ht="54.6" customHeight="1" thickBot="1" x14ac:dyDescent="0.25">
      <c r="A1" s="77" t="s">
        <v>33</v>
      </c>
      <c r="B1" s="46" t="s">
        <v>82</v>
      </c>
      <c r="C1" s="46" t="s">
        <v>118</v>
      </c>
      <c r="D1" s="46" t="s">
        <v>48</v>
      </c>
      <c r="E1" s="46" t="s">
        <v>119</v>
      </c>
      <c r="F1" s="61" t="s">
        <v>86</v>
      </c>
      <c r="G1" s="46" t="s">
        <v>21</v>
      </c>
    </row>
    <row r="2" spans="1:7" ht="13.5" thickBot="1" x14ac:dyDescent="0.25">
      <c r="A2" s="11" t="s">
        <v>142</v>
      </c>
      <c r="B2" s="17">
        <f>2*12</f>
        <v>24</v>
      </c>
      <c r="C2" s="5"/>
      <c r="D2" s="17"/>
      <c r="E2" s="17">
        <f>C2*D2</f>
        <v>0</v>
      </c>
      <c r="F2" s="17">
        <f>B2*C2</f>
        <v>0</v>
      </c>
      <c r="G2" s="79"/>
    </row>
    <row r="3" spans="1:7" ht="13.5" thickBot="1" x14ac:dyDescent="0.25">
      <c r="A3" s="78" t="s">
        <v>113</v>
      </c>
      <c r="B3" s="17">
        <f>3*12</f>
        <v>36</v>
      </c>
      <c r="C3" s="5"/>
      <c r="D3" s="17"/>
      <c r="E3" s="17">
        <f t="shared" ref="E3:E10" si="0">C3*D3</f>
        <v>0</v>
      </c>
      <c r="F3" s="17">
        <f t="shared" ref="F3:F10" si="1">B3*C3</f>
        <v>0</v>
      </c>
      <c r="G3" s="79"/>
    </row>
    <row r="4" spans="1:7" ht="13.5" thickBot="1" x14ac:dyDescent="0.25">
      <c r="A4" s="11" t="s">
        <v>143</v>
      </c>
      <c r="B4" s="17">
        <f>12*1</f>
        <v>12</v>
      </c>
      <c r="C4" s="5"/>
      <c r="D4" s="17"/>
      <c r="E4" s="17">
        <f t="shared" si="0"/>
        <v>0</v>
      </c>
      <c r="F4" s="17">
        <f t="shared" si="1"/>
        <v>0</v>
      </c>
      <c r="G4" s="33" t="s">
        <v>34</v>
      </c>
    </row>
    <row r="5" spans="1:7" ht="13.5" thickBot="1" x14ac:dyDescent="0.25">
      <c r="A5" s="78" t="s">
        <v>114</v>
      </c>
      <c r="B5" s="17">
        <f>12*1</f>
        <v>12</v>
      </c>
      <c r="C5" s="5"/>
      <c r="D5" s="17"/>
      <c r="E5" s="17">
        <f t="shared" si="0"/>
        <v>0</v>
      </c>
      <c r="F5" s="17">
        <f t="shared" si="1"/>
        <v>0</v>
      </c>
      <c r="G5" s="33" t="s">
        <v>34</v>
      </c>
    </row>
    <row r="6" spans="1:7" ht="13.5" thickBot="1" x14ac:dyDescent="0.25">
      <c r="A6" s="78" t="s">
        <v>115</v>
      </c>
      <c r="B6" s="17">
        <f>2*12</f>
        <v>24</v>
      </c>
      <c r="C6" s="5"/>
      <c r="D6" s="17"/>
      <c r="E6" s="17">
        <f t="shared" si="0"/>
        <v>0</v>
      </c>
      <c r="F6" s="17">
        <f t="shared" si="1"/>
        <v>0</v>
      </c>
      <c r="G6" s="79"/>
    </row>
    <row r="7" spans="1:7" ht="13.5" thickBot="1" x14ac:dyDescent="0.25">
      <c r="A7" s="78" t="s">
        <v>117</v>
      </c>
      <c r="B7" s="17">
        <f>7*12</f>
        <v>84</v>
      </c>
      <c r="C7" s="5"/>
      <c r="D7" s="17"/>
      <c r="E7" s="17">
        <f t="shared" si="0"/>
        <v>0</v>
      </c>
      <c r="F7" s="17">
        <f t="shared" si="1"/>
        <v>0</v>
      </c>
      <c r="G7" s="79"/>
    </row>
    <row r="8" spans="1:7" ht="13.5" thickBot="1" x14ac:dyDescent="0.25">
      <c r="A8" s="78" t="s">
        <v>116</v>
      </c>
      <c r="B8" s="17">
        <f>2*12</f>
        <v>24</v>
      </c>
      <c r="C8" s="5"/>
      <c r="D8" s="17"/>
      <c r="E8" s="17">
        <f t="shared" si="0"/>
        <v>0</v>
      </c>
      <c r="F8" s="17">
        <f t="shared" si="1"/>
        <v>0</v>
      </c>
      <c r="G8" s="79"/>
    </row>
    <row r="9" spans="1:7" ht="13.5" thickBot="1" x14ac:dyDescent="0.25">
      <c r="A9" s="11" t="s">
        <v>144</v>
      </c>
      <c r="B9" s="17">
        <f>(365*2)+(1*52)+(8*52)</f>
        <v>1198</v>
      </c>
      <c r="C9" s="5"/>
      <c r="D9" s="17"/>
      <c r="E9" s="17">
        <f t="shared" si="0"/>
        <v>0</v>
      </c>
      <c r="F9" s="17">
        <f t="shared" si="1"/>
        <v>0</v>
      </c>
      <c r="G9" s="79"/>
    </row>
    <row r="10" spans="1:7" ht="13.5" thickBot="1" x14ac:dyDescent="0.25">
      <c r="A10" s="11" t="s">
        <v>145</v>
      </c>
      <c r="B10" s="28">
        <f>5*12</f>
        <v>60</v>
      </c>
      <c r="C10" s="33"/>
      <c r="D10" s="17"/>
      <c r="E10" s="17">
        <f t="shared" si="0"/>
        <v>0</v>
      </c>
      <c r="F10" s="17">
        <f t="shared" si="1"/>
        <v>0</v>
      </c>
      <c r="G10" s="79"/>
    </row>
    <row r="16" spans="1:7" ht="45" x14ac:dyDescent="0.25">
      <c r="E16" s="49" t="s">
        <v>173</v>
      </c>
      <c r="F16" s="115">
        <f>SUM(F2:F10)</f>
        <v>0</v>
      </c>
      <c r="G16" s="116"/>
    </row>
  </sheetData>
  <mergeCells count="1">
    <mergeCell ref="F16:G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Q42"/>
  <sheetViews>
    <sheetView tabSelected="1" topLeftCell="A14" zoomScale="130" zoomScaleNormal="130" workbookViewId="0">
      <selection activeCell="F43" sqref="F43"/>
    </sheetView>
  </sheetViews>
  <sheetFormatPr baseColWidth="10" defaultRowHeight="12.75" x14ac:dyDescent="0.2"/>
  <cols>
    <col min="1" max="1" width="43.42578125" style="4"/>
    <col min="2" max="2" width="19.7109375" style="4"/>
    <col min="4" max="4" width="36.5703125" style="4"/>
    <col min="5" max="5" width="14.28515625" style="4" customWidth="1"/>
    <col min="6" max="6" width="23" style="4" customWidth="1"/>
    <col min="7" max="7" width="23.7109375" customWidth="1"/>
  </cols>
  <sheetData>
    <row r="1" spans="1:199" ht="77.25" thickBot="1" x14ac:dyDescent="0.25">
      <c r="A1" s="6" t="s">
        <v>26</v>
      </c>
      <c r="B1" s="25" t="s">
        <v>120</v>
      </c>
      <c r="C1" s="46" t="s">
        <v>82</v>
      </c>
      <c r="D1" s="21" t="s">
        <v>58</v>
      </c>
      <c r="E1" s="20" t="s">
        <v>55</v>
      </c>
      <c r="F1" s="21" t="s">
        <v>54</v>
      </c>
      <c r="G1" s="61" t="s">
        <v>86</v>
      </c>
    </row>
    <row r="2" spans="1:199" ht="13.5" thickBot="1" x14ac:dyDescent="0.25">
      <c r="A2" s="11" t="s">
        <v>146</v>
      </c>
      <c r="B2" s="10" t="s">
        <v>37</v>
      </c>
      <c r="C2" s="47"/>
      <c r="D2" s="5"/>
      <c r="E2" s="17"/>
      <c r="F2" s="90">
        <f>D2*E2</f>
        <v>0</v>
      </c>
      <c r="G2" s="52">
        <f>D2*C2</f>
        <v>0</v>
      </c>
    </row>
    <row r="3" spans="1:199" ht="13.5" thickBot="1" x14ac:dyDescent="0.25">
      <c r="A3" s="11" t="s">
        <v>146</v>
      </c>
      <c r="B3" s="10" t="s">
        <v>38</v>
      </c>
      <c r="C3" s="47">
        <v>12</v>
      </c>
      <c r="D3" s="5"/>
      <c r="E3" s="17"/>
      <c r="F3" s="90">
        <f t="shared" ref="F3:F17" si="0">D3*E3</f>
        <v>0</v>
      </c>
      <c r="G3" s="52">
        <f t="shared" ref="G3:G17" si="1">D3*C3</f>
        <v>0</v>
      </c>
    </row>
    <row r="4" spans="1:199" ht="13.5" thickBot="1" x14ac:dyDescent="0.25">
      <c r="A4" s="11" t="s">
        <v>147</v>
      </c>
      <c r="B4" s="10" t="s">
        <v>37</v>
      </c>
      <c r="C4" s="47"/>
      <c r="D4" s="5"/>
      <c r="E4" s="17"/>
      <c r="F4" s="90">
        <f t="shared" si="0"/>
        <v>0</v>
      </c>
      <c r="G4" s="52">
        <f t="shared" si="1"/>
        <v>0</v>
      </c>
    </row>
    <row r="5" spans="1:199" ht="13.5" thickBot="1" x14ac:dyDescent="0.25">
      <c r="A5" s="11" t="s">
        <v>27</v>
      </c>
      <c r="B5" s="10" t="s">
        <v>38</v>
      </c>
      <c r="C5" s="47">
        <v>12</v>
      </c>
      <c r="D5" s="5"/>
      <c r="E5" s="17"/>
      <c r="F5" s="90">
        <f t="shared" si="0"/>
        <v>0</v>
      </c>
      <c r="G5" s="52">
        <f t="shared" si="1"/>
        <v>0</v>
      </c>
    </row>
    <row r="6" spans="1:199" s="3" customFormat="1" ht="13.5" thickBot="1" x14ac:dyDescent="0.25">
      <c r="A6" s="11" t="s">
        <v>28</v>
      </c>
      <c r="B6" s="10" t="s">
        <v>53</v>
      </c>
      <c r="C6" s="57">
        <v>135</v>
      </c>
      <c r="D6" s="58"/>
      <c r="E6" s="22"/>
      <c r="F6" s="90">
        <f t="shared" si="0"/>
        <v>0</v>
      </c>
      <c r="G6" s="52">
        <f t="shared" si="1"/>
        <v>0</v>
      </c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</row>
    <row r="7" spans="1:199" s="3" customFormat="1" ht="13.5" thickBot="1" x14ac:dyDescent="0.25">
      <c r="A7" s="11" t="s">
        <v>80</v>
      </c>
      <c r="B7" s="10" t="s">
        <v>81</v>
      </c>
      <c r="C7" s="57">
        <v>50</v>
      </c>
      <c r="D7" s="22"/>
      <c r="E7" s="22"/>
      <c r="F7" s="90">
        <f t="shared" si="0"/>
        <v>0</v>
      </c>
      <c r="G7" s="52">
        <f t="shared" si="1"/>
        <v>0</v>
      </c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</row>
    <row r="8" spans="1:199" s="23" customFormat="1" ht="13.5" thickBot="1" x14ac:dyDescent="0.25">
      <c r="A8" s="11" t="s">
        <v>29</v>
      </c>
      <c r="B8" s="10" t="s">
        <v>37</v>
      </c>
      <c r="C8" s="44"/>
      <c r="D8" s="22"/>
      <c r="E8" s="22"/>
      <c r="F8" s="90">
        <f t="shared" si="0"/>
        <v>0</v>
      </c>
      <c r="G8" s="52">
        <f t="shared" si="1"/>
        <v>0</v>
      </c>
    </row>
    <row r="9" spans="1:199" ht="13.5" thickBot="1" x14ac:dyDescent="0.25">
      <c r="A9" s="11" t="s">
        <v>29</v>
      </c>
      <c r="B9" s="10" t="s">
        <v>38</v>
      </c>
      <c r="C9" s="44">
        <v>12</v>
      </c>
      <c r="D9" s="5"/>
      <c r="E9" s="17"/>
      <c r="F9" s="90">
        <f t="shared" si="0"/>
        <v>0</v>
      </c>
      <c r="G9" s="52">
        <f t="shared" si="1"/>
        <v>0</v>
      </c>
    </row>
    <row r="10" spans="1:199" ht="13.5" thickBot="1" x14ac:dyDescent="0.25">
      <c r="A10" s="11" t="s">
        <v>148</v>
      </c>
      <c r="B10" s="10" t="s">
        <v>56</v>
      </c>
      <c r="C10" s="43">
        <f>3*52</f>
        <v>156</v>
      </c>
      <c r="D10" s="5"/>
      <c r="E10" s="17"/>
      <c r="F10" s="90">
        <f t="shared" si="0"/>
        <v>0</v>
      </c>
      <c r="G10" s="52">
        <f t="shared" si="1"/>
        <v>0</v>
      </c>
    </row>
    <row r="11" spans="1:199" ht="13.5" thickBot="1" x14ac:dyDescent="0.25">
      <c r="A11" s="11" t="s">
        <v>30</v>
      </c>
      <c r="B11" s="10" t="s">
        <v>57</v>
      </c>
      <c r="C11" s="43">
        <f>20*12</f>
        <v>240</v>
      </c>
      <c r="D11" s="5"/>
      <c r="E11" s="17"/>
      <c r="F11" s="90">
        <f t="shared" si="0"/>
        <v>0</v>
      </c>
      <c r="G11" s="52">
        <f t="shared" si="1"/>
        <v>0</v>
      </c>
    </row>
    <row r="12" spans="1:199" ht="13.5" thickBot="1" x14ac:dyDescent="0.25">
      <c r="A12" s="11" t="s">
        <v>149</v>
      </c>
      <c r="B12" s="10" t="s">
        <v>59</v>
      </c>
      <c r="C12" s="43">
        <f>26*12</f>
        <v>312</v>
      </c>
      <c r="D12" s="17"/>
      <c r="E12" s="17"/>
      <c r="F12" s="90">
        <f t="shared" si="0"/>
        <v>0</v>
      </c>
      <c r="G12" s="52">
        <f t="shared" si="1"/>
        <v>0</v>
      </c>
    </row>
    <row r="13" spans="1:199" ht="13.5" thickBot="1" x14ac:dyDescent="0.25">
      <c r="A13" s="11" t="s">
        <v>39</v>
      </c>
      <c r="B13" s="10" t="s">
        <v>59</v>
      </c>
      <c r="C13" s="43">
        <f>8*12</f>
        <v>96</v>
      </c>
      <c r="D13" s="5"/>
      <c r="E13" s="17"/>
      <c r="F13" s="90">
        <f t="shared" si="0"/>
        <v>0</v>
      </c>
      <c r="G13" s="52">
        <f t="shared" si="1"/>
        <v>0</v>
      </c>
    </row>
    <row r="14" spans="1:199" ht="13.5" thickBot="1" x14ac:dyDescent="0.25">
      <c r="A14" s="11" t="s">
        <v>40</v>
      </c>
      <c r="B14" s="10" t="s">
        <v>59</v>
      </c>
      <c r="C14" s="43">
        <f>340*12</f>
        <v>4080</v>
      </c>
      <c r="D14" s="5"/>
      <c r="E14" s="17"/>
      <c r="F14" s="90">
        <f t="shared" si="0"/>
        <v>0</v>
      </c>
      <c r="G14" s="52">
        <f t="shared" si="1"/>
        <v>0</v>
      </c>
    </row>
    <row r="15" spans="1:199" ht="13.5" thickBot="1" x14ac:dyDescent="0.25">
      <c r="A15" s="7" t="s">
        <v>31</v>
      </c>
      <c r="B15" s="10" t="s">
        <v>59</v>
      </c>
      <c r="C15" s="43"/>
      <c r="D15" s="5"/>
      <c r="E15" s="17"/>
      <c r="F15" s="90">
        <f t="shared" si="0"/>
        <v>0</v>
      </c>
      <c r="G15" s="52">
        <f t="shared" si="1"/>
        <v>0</v>
      </c>
    </row>
    <row r="16" spans="1:199" ht="13.5" thickBot="1" x14ac:dyDescent="0.25">
      <c r="A16" s="9" t="s">
        <v>36</v>
      </c>
      <c r="B16" s="56" t="s">
        <v>35</v>
      </c>
      <c r="C16" s="43">
        <v>100</v>
      </c>
      <c r="D16" s="5"/>
      <c r="E16" s="17"/>
      <c r="F16" s="90">
        <f t="shared" si="0"/>
        <v>0</v>
      </c>
      <c r="G16" s="52">
        <f t="shared" si="1"/>
        <v>0</v>
      </c>
    </row>
    <row r="17" spans="1:7" s="32" customFormat="1" ht="13.5" thickBot="1" x14ac:dyDescent="0.25">
      <c r="A17" s="95" t="s">
        <v>164</v>
      </c>
      <c r="B17" s="85" t="s">
        <v>163</v>
      </c>
      <c r="C17" s="96"/>
      <c r="D17" s="17"/>
      <c r="E17" s="17"/>
      <c r="F17" s="90">
        <f t="shared" si="0"/>
        <v>0</v>
      </c>
      <c r="G17" s="52">
        <f t="shared" si="1"/>
        <v>0</v>
      </c>
    </row>
    <row r="18" spans="1:7" s="32" customFormat="1" ht="13.5" thickBot="1" x14ac:dyDescent="0.25">
      <c r="A18" s="103" t="s">
        <v>60</v>
      </c>
      <c r="B18" s="104"/>
      <c r="C18" s="105"/>
      <c r="D18" s="84" t="s">
        <v>150</v>
      </c>
      <c r="E18" s="54" t="s">
        <v>48</v>
      </c>
      <c r="F18" s="84" t="s">
        <v>151</v>
      </c>
    </row>
    <row r="19" spans="1:7" ht="13.5" thickBot="1" x14ac:dyDescent="0.25">
      <c r="A19" s="16" t="s">
        <v>61</v>
      </c>
      <c r="B19" s="17" t="s">
        <v>62</v>
      </c>
      <c r="C19" s="17">
        <f>12</f>
        <v>12</v>
      </c>
      <c r="D19" s="26"/>
      <c r="E19" s="26"/>
      <c r="F19" s="91">
        <f>D19*E19</f>
        <v>0</v>
      </c>
      <c r="G19" s="52">
        <f>SUM(C19*D19)</f>
        <v>0</v>
      </c>
    </row>
    <row r="20" spans="1:7" ht="13.5" thickBot="1" x14ac:dyDescent="0.25">
      <c r="A20" s="16" t="s">
        <v>61</v>
      </c>
      <c r="B20" s="17" t="s">
        <v>63</v>
      </c>
      <c r="C20" s="17">
        <v>7</v>
      </c>
      <c r="D20" s="26"/>
      <c r="E20" s="27"/>
      <c r="F20" s="91">
        <f t="shared" ref="F20:F22" si="2">D20*E20</f>
        <v>0</v>
      </c>
      <c r="G20" s="52">
        <f t="shared" ref="G20:G34" si="3">SUM(C20*D20)</f>
        <v>0</v>
      </c>
    </row>
    <row r="21" spans="1:7" ht="13.5" thickBot="1" x14ac:dyDescent="0.25">
      <c r="A21" s="85" t="s">
        <v>152</v>
      </c>
      <c r="B21" s="17" t="s">
        <v>62</v>
      </c>
      <c r="C21" s="28">
        <f>3*12</f>
        <v>36</v>
      </c>
      <c r="D21" s="29"/>
      <c r="E21" s="29"/>
      <c r="F21" s="91">
        <f t="shared" si="2"/>
        <v>0</v>
      </c>
      <c r="G21" s="52">
        <f t="shared" si="3"/>
        <v>0</v>
      </c>
    </row>
    <row r="22" spans="1:7" ht="13.5" thickBot="1" x14ac:dyDescent="0.25">
      <c r="A22" s="85" t="s">
        <v>152</v>
      </c>
      <c r="B22" s="17" t="s">
        <v>63</v>
      </c>
      <c r="C22" s="28">
        <f>1*12</f>
        <v>12</v>
      </c>
      <c r="D22" s="29"/>
      <c r="E22" s="28"/>
      <c r="F22" s="91">
        <f t="shared" si="2"/>
        <v>0</v>
      </c>
      <c r="G22" s="52">
        <f t="shared" si="3"/>
        <v>0</v>
      </c>
    </row>
    <row r="23" spans="1:7" ht="13.5" thickBot="1" x14ac:dyDescent="0.25">
      <c r="A23" s="117" t="s">
        <v>64</v>
      </c>
      <c r="B23" s="101"/>
      <c r="C23" s="101"/>
      <c r="D23" s="101"/>
      <c r="E23" s="101"/>
      <c r="F23" s="101"/>
      <c r="G23" s="118"/>
    </row>
    <row r="24" spans="1:7" ht="13.5" thickBot="1" x14ac:dyDescent="0.25">
      <c r="A24" s="17" t="s">
        <v>65</v>
      </c>
      <c r="B24" s="17" t="s">
        <v>66</v>
      </c>
      <c r="C24" s="28">
        <f>48</f>
        <v>48</v>
      </c>
      <c r="D24" s="28"/>
      <c r="E24" s="28"/>
      <c r="F24" s="91"/>
      <c r="G24" s="52">
        <f t="shared" si="3"/>
        <v>0</v>
      </c>
    </row>
    <row r="25" spans="1:7" ht="13.5" thickBot="1" x14ac:dyDescent="0.25">
      <c r="A25" s="17" t="s">
        <v>65</v>
      </c>
      <c r="B25" s="17" t="s">
        <v>63</v>
      </c>
      <c r="C25" s="28">
        <v>19</v>
      </c>
      <c r="D25" s="28"/>
      <c r="E25" s="28"/>
      <c r="F25" s="91">
        <f>D24*E24</f>
        <v>0</v>
      </c>
      <c r="G25" s="52">
        <f t="shared" si="3"/>
        <v>0</v>
      </c>
    </row>
    <row r="26" spans="1:7" ht="13.5" thickBot="1" x14ac:dyDescent="0.25">
      <c r="A26" s="2"/>
      <c r="B26" s="48"/>
      <c r="C26" s="30"/>
      <c r="D26" s="30"/>
      <c r="E26" s="31"/>
      <c r="F26" s="91">
        <f>D25*E25</f>
        <v>0</v>
      </c>
      <c r="G26" s="52">
        <f t="shared" si="3"/>
        <v>0</v>
      </c>
    </row>
    <row r="27" spans="1:7" ht="13.5" thickBot="1" x14ac:dyDescent="0.25">
      <c r="A27" s="119" t="s">
        <v>67</v>
      </c>
      <c r="B27" s="120"/>
      <c r="C27" s="120"/>
      <c r="D27" s="120"/>
      <c r="E27" s="120"/>
      <c r="F27" s="120"/>
      <c r="G27" s="121"/>
    </row>
    <row r="28" spans="1:7" ht="13.5" thickBot="1" x14ac:dyDescent="0.25">
      <c r="A28" s="47" t="s">
        <v>153</v>
      </c>
      <c r="B28" s="17" t="s">
        <v>68</v>
      </c>
      <c r="C28" s="28">
        <v>12</v>
      </c>
      <c r="D28" s="29"/>
      <c r="E28" s="27"/>
      <c r="F28" s="91">
        <f>D28*E28</f>
        <v>0</v>
      </c>
      <c r="G28" s="52">
        <f t="shared" si="3"/>
        <v>0</v>
      </c>
    </row>
    <row r="29" spans="1:7" ht="13.5" thickBot="1" x14ac:dyDescent="0.25">
      <c r="A29" s="47" t="s">
        <v>154</v>
      </c>
      <c r="B29" s="17" t="s">
        <v>68</v>
      </c>
      <c r="C29" s="27">
        <v>36</v>
      </c>
      <c r="D29" s="26"/>
      <c r="E29" s="27"/>
      <c r="F29" s="91">
        <f t="shared" ref="F29:F34" si="4">D29*E29</f>
        <v>0</v>
      </c>
      <c r="G29" s="52">
        <f t="shared" si="3"/>
        <v>0</v>
      </c>
    </row>
    <row r="30" spans="1:7" ht="13.5" thickBot="1" x14ac:dyDescent="0.25">
      <c r="A30" s="47" t="s">
        <v>157</v>
      </c>
      <c r="B30" s="17" t="s">
        <v>68</v>
      </c>
      <c r="C30" s="28">
        <v>43</v>
      </c>
      <c r="D30" s="29"/>
      <c r="E30" s="27"/>
      <c r="F30" s="91">
        <f t="shared" si="4"/>
        <v>0</v>
      </c>
      <c r="G30" s="52">
        <f t="shared" si="3"/>
        <v>0</v>
      </c>
    </row>
    <row r="31" spans="1:7" ht="13.5" thickBot="1" x14ac:dyDescent="0.25">
      <c r="A31" s="47" t="s">
        <v>155</v>
      </c>
      <c r="B31" s="17" t="s">
        <v>68</v>
      </c>
      <c r="C31" s="28"/>
      <c r="D31" s="29"/>
      <c r="E31" s="27"/>
      <c r="F31" s="91">
        <f t="shared" si="4"/>
        <v>0</v>
      </c>
      <c r="G31" s="52">
        <f t="shared" si="3"/>
        <v>0</v>
      </c>
    </row>
    <row r="32" spans="1:7" ht="13.5" thickBot="1" x14ac:dyDescent="0.25">
      <c r="A32" s="85" t="s">
        <v>156</v>
      </c>
      <c r="B32" s="17" t="s">
        <v>68</v>
      </c>
      <c r="C32" s="17"/>
      <c r="D32" s="27"/>
      <c r="E32" s="27"/>
      <c r="F32" s="91">
        <f t="shared" si="4"/>
        <v>0</v>
      </c>
      <c r="G32" s="52">
        <f t="shared" si="3"/>
        <v>0</v>
      </c>
    </row>
    <row r="33" spans="1:7" ht="13.5" thickBot="1" x14ac:dyDescent="0.25">
      <c r="A33" s="47" t="s">
        <v>158</v>
      </c>
      <c r="B33" s="17" t="s">
        <v>68</v>
      </c>
      <c r="C33" s="28">
        <v>20</v>
      </c>
      <c r="D33" s="27"/>
      <c r="E33" s="28"/>
      <c r="F33" s="91">
        <f t="shared" si="4"/>
        <v>0</v>
      </c>
      <c r="G33" s="52">
        <f t="shared" si="3"/>
        <v>0</v>
      </c>
    </row>
    <row r="34" spans="1:7" ht="13.5" thickBot="1" x14ac:dyDescent="0.25">
      <c r="A34" s="47" t="s">
        <v>159</v>
      </c>
      <c r="B34" s="17" t="s">
        <v>68</v>
      </c>
      <c r="C34" s="28">
        <v>10</v>
      </c>
      <c r="D34" s="27"/>
      <c r="E34" s="28"/>
      <c r="F34" s="91">
        <f t="shared" si="4"/>
        <v>0</v>
      </c>
      <c r="G34" s="52">
        <f t="shared" si="3"/>
        <v>0</v>
      </c>
    </row>
    <row r="42" spans="1:7" ht="30" x14ac:dyDescent="0.25">
      <c r="F42" s="113" t="s">
        <v>173</v>
      </c>
      <c r="G42" s="4">
        <f>SUM(G2:G17,G19:G22,G24:G26,G28:G34)</f>
        <v>0</v>
      </c>
    </row>
  </sheetData>
  <autoFilter ref="A1:F16" xr:uid="{00000000-0009-0000-0000-000007000000}"/>
  <mergeCells count="3">
    <mergeCell ref="A18:C18"/>
    <mergeCell ref="A23:G23"/>
    <mergeCell ref="A27:G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Collecte Carton-Papier</vt:lpstr>
      <vt:lpstr>Collecte Ménager</vt:lpstr>
      <vt:lpstr>Collecte Bio-déchets</vt:lpstr>
      <vt:lpstr>Location et lavage bacs</vt:lpstr>
      <vt:lpstr>CONFIDENTIELS</vt:lpstr>
      <vt:lpstr>Machines</vt:lpstr>
      <vt:lpstr>Prestations Diverses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Caster, Meryl</dc:creator>
  <cp:lastModifiedBy>Paturel, David</cp:lastModifiedBy>
  <dcterms:created xsi:type="dcterms:W3CDTF">2025-03-14T13:50:14Z</dcterms:created>
  <dcterms:modified xsi:type="dcterms:W3CDTF">2025-05-26T11:45:08Z</dcterms:modified>
</cp:coreProperties>
</file>